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Volumes/GoogleDrive/Il mio Drive/Investimento Custodito/CORSI/MASTER/ALL WEATHER/VIDEOCORSI/5) COMPOSIZIONE PORTAFOGLIO/Sezione 1/"/>
    </mc:Choice>
  </mc:AlternateContent>
  <xr:revisionPtr revIDLastSave="0" documentId="13_ncr:1_{004A1946-028C-074F-8B92-3D1CFFB7C213}" xr6:coauthVersionLast="47" xr6:coauthVersionMax="47" xr10:uidLastSave="{00000000-0000-0000-0000-000000000000}"/>
  <bookViews>
    <workbookView xWindow="0" yWindow="0" windowWidth="28800" windowHeight="18000" activeTab="3" xr2:uid="{43625225-35EB-B34F-AFB1-2477AFCE6283}"/>
  </bookViews>
  <sheets>
    <sheet name="PORTFOLIO COMPOSITION" sheetId="4" r:id="rId1"/>
    <sheet name="BONDS" sheetId="13" r:id="rId2"/>
    <sheet name="RISCHIO TASSO" sheetId="14" r:id="rId3"/>
    <sheet name="ESEMPIO PORTFOLIO" sheetId="15" r:id="rId4"/>
    <sheet name="DISCLAIMER" sheetId="10"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L19" i="15" l="1"/>
  <c r="L9" i="15"/>
  <c r="K84" i="15"/>
  <c r="I82" i="15"/>
  <c r="J82" i="15" s="1"/>
  <c r="L82" i="15" s="1"/>
  <c r="L92" i="15"/>
  <c r="L90" i="15"/>
  <c r="L57" i="15"/>
  <c r="L88" i="15"/>
  <c r="L55" i="15"/>
  <c r="K94" i="15"/>
  <c r="I80" i="15"/>
  <c r="J80" i="15" s="1"/>
  <c r="L80" i="15" s="1"/>
  <c r="I78" i="15"/>
  <c r="J78" i="15" s="1"/>
  <c r="L78" i="15" s="1"/>
  <c r="I76" i="15"/>
  <c r="J76" i="15" s="1"/>
  <c r="L76" i="15" s="1"/>
  <c r="I74" i="15"/>
  <c r="J74" i="15" s="1"/>
  <c r="L74" i="15" s="1"/>
  <c r="I72" i="15"/>
  <c r="J72" i="15" s="1"/>
  <c r="L72" i="15" s="1"/>
  <c r="I70" i="15"/>
  <c r="J70" i="15" s="1"/>
  <c r="L70" i="15" s="1"/>
  <c r="L59" i="15"/>
  <c r="K61" i="15"/>
  <c r="K51" i="15"/>
  <c r="I49" i="15"/>
  <c r="J49" i="15" s="1"/>
  <c r="L49" i="15" s="1"/>
  <c r="I47" i="15"/>
  <c r="J47" i="15" s="1"/>
  <c r="L47" i="15" s="1"/>
  <c r="I45" i="15"/>
  <c r="J45" i="15" s="1"/>
  <c r="L45" i="15" s="1"/>
  <c r="I43" i="15"/>
  <c r="J43" i="15" s="1"/>
  <c r="L43" i="15" s="1"/>
  <c r="I41" i="15"/>
  <c r="J41" i="15" s="1"/>
  <c r="L41" i="15" s="1"/>
  <c r="I39" i="15"/>
  <c r="J39" i="15" s="1"/>
  <c r="L39" i="15" s="1"/>
  <c r="L27" i="15"/>
  <c r="L29" i="15"/>
  <c r="L25" i="15"/>
  <c r="K31" i="15"/>
  <c r="K21" i="15"/>
  <c r="I17" i="15"/>
  <c r="J17" i="15" s="1"/>
  <c r="L17" i="15" s="1"/>
  <c r="I19" i="15"/>
  <c r="J19" i="15" s="1"/>
  <c r="I15" i="15"/>
  <c r="J15" i="15" s="1"/>
  <c r="L15" i="15" s="1"/>
  <c r="I13" i="15"/>
  <c r="J13" i="15" s="1"/>
  <c r="L13" i="15" s="1"/>
  <c r="I11" i="15"/>
  <c r="J11" i="15" s="1"/>
  <c r="L11" i="15" s="1"/>
  <c r="I9" i="15"/>
  <c r="J9" i="15" s="1"/>
  <c r="F27" i="14"/>
  <c r="F29" i="14" s="1"/>
  <c r="I8" i="14"/>
  <c r="J8" i="14" s="1"/>
  <c r="I10" i="14"/>
  <c r="J10" i="14" s="1"/>
  <c r="I12" i="14"/>
  <c r="J12" i="14" s="1"/>
  <c r="I14" i="14"/>
  <c r="J14" i="14" s="1"/>
  <c r="I6" i="14"/>
  <c r="J6" i="14" s="1"/>
  <c r="I27" i="14"/>
  <c r="I29" i="14" s="1"/>
  <c r="H27" i="14"/>
  <c r="H29" i="14" s="1"/>
  <c r="G27" i="14"/>
  <c r="G29" i="14" s="1"/>
  <c r="L94" i="15" l="1"/>
  <c r="K33" i="15"/>
  <c r="K96" i="15"/>
  <c r="L84" i="15"/>
  <c r="L31" i="15"/>
  <c r="L61" i="15"/>
  <c r="K63" i="15"/>
  <c r="L51" i="15"/>
  <c r="L21" i="15"/>
  <c r="F31" i="14"/>
  <c r="F33" i="14" s="1"/>
  <c r="G33" i="14" s="1"/>
  <c r="L63" i="15" l="1"/>
  <c r="L96" i="15"/>
  <c r="L3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G7" authorId="0" shapeId="0" xr:uid="{8838DFAE-ED16-4547-A816-8A045CD8B138}">
      <text>
        <r>
          <rPr>
            <b/>
            <sz val="12"/>
            <color rgb="FF000000"/>
            <rFont val="Tahoma"/>
            <family val="2"/>
          </rPr>
          <t>Gabriele Galletta:</t>
        </r>
        <r>
          <rPr>
            <sz val="12"/>
            <color rgb="FF000000"/>
            <rFont val="Tahoma"/>
            <family val="2"/>
          </rPr>
          <t xml:space="preserve">
</t>
        </r>
        <r>
          <rPr>
            <sz val="12"/>
            <color rgb="FF000000"/>
            <rFont val="Tahoma"/>
            <family val="2"/>
          </rPr>
          <t xml:space="preserve">In questo tool, analizziamo voce per voce gli strumenti che comporanno il nostro All Weather, con specifici calcoli alla mano per permetterci di comprendere come costruire al meglio il nostro portafoglio
</t>
        </r>
        <r>
          <rPr>
            <sz val="12"/>
            <color rgb="FF000000"/>
            <rFont val="Tahoma"/>
            <family val="2"/>
          </rPr>
          <t xml:space="preserve">
</t>
        </r>
        <r>
          <rPr>
            <sz val="12"/>
            <color rgb="FF000000"/>
            <rFont val="Tahoma"/>
            <family val="2"/>
          </rPr>
          <t xml:space="preserve">
</t>
        </r>
        <r>
          <rPr>
            <sz val="12"/>
            <color rgb="FF000000"/>
            <rFont val="Tahoma"/>
            <family val="2"/>
          </rPr>
          <t xml:space="preserve">
</t>
        </r>
        <r>
          <rPr>
            <b/>
            <u/>
            <sz val="10"/>
            <color rgb="FF000000"/>
            <rFont val="Calibri"/>
            <family val="2"/>
            <scheme val="minor"/>
          </rPr>
          <t>DISCLAIMER</t>
        </r>
        <r>
          <rPr>
            <sz val="10"/>
            <color rgb="FF000000"/>
            <rFont val="Calibri"/>
            <family val="2"/>
            <scheme val="minor"/>
          </rPr>
          <t>: il presente tool non vuole sostituirsi ad un processo di pianificazione finanziaria specifica, ma vuole essere uno </t>
        </r>
        <r>
          <rPr>
            <b/>
            <sz val="10"/>
            <color rgb="FF000000"/>
            <rFont val="Calibri"/>
            <family val="2"/>
            <scheme val="minor"/>
          </rPr>
          <t>strumento di apprendimento</t>
        </r>
        <r>
          <rPr>
            <sz val="10"/>
            <color rgb="FF000000"/>
            <rFont val="Calibri"/>
            <family val="2"/>
            <scheme val="minor"/>
          </rPr>
          <t> utile a comprendere come svolgere una pianificazione finanziaria generica, al fine di settare al meglio i propri investimenti, sulla base dei propri obiettivi finanziari. Si prega di consultare il disclaimer alla fine del documento</t>
        </r>
        <r>
          <rPr>
            <sz val="12"/>
            <color rgb="FF000000"/>
            <rFont val="Calibri"/>
            <family val="2"/>
            <scheme val="minor"/>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H4" authorId="0" shapeId="0" xr:uid="{246C7C5E-F7CC-DE42-884C-08BDDA18C49A}">
      <text>
        <r>
          <rPr>
            <b/>
            <sz val="10"/>
            <color rgb="FF000000"/>
            <rFont val="Tahoma"/>
            <family val="2"/>
          </rPr>
          <t xml:space="preserve">Gabriele Galletta:
</t>
        </r>
        <r>
          <rPr>
            <sz val="10"/>
            <color rgb="FF000000"/>
            <rFont val="Tahoma"/>
            <family val="2"/>
          </rPr>
          <t xml:space="preserve">Per motivi spesse volte analizzati, si consiglia assolutamente di utilizzare ETFs monetari, in luogo del semplice cash lasciato sul conto corrente
</t>
        </r>
      </text>
    </comment>
    <comment ref="N6" authorId="0" shapeId="0" xr:uid="{3B25A759-A642-6344-AAFA-A9AAD2C9C9C7}">
      <text>
        <r>
          <rPr>
            <b/>
            <sz val="10"/>
            <color rgb="FF000000"/>
            <rFont val="Tahoma"/>
            <family val="2"/>
          </rPr>
          <t>Gabriele galletta</t>
        </r>
        <r>
          <rPr>
            <sz val="10"/>
            <color rgb="FF000000"/>
            <rFont val="Tahoma"/>
            <family val="2"/>
          </rPr>
          <t xml:space="preserve">
</t>
        </r>
        <r>
          <rPr>
            <sz val="10"/>
            <color rgb="FF000000"/>
            <rFont val="Tahoma"/>
            <family val="2"/>
          </rPr>
          <t>Nella pagina successiva, si può comprendere l'impatto dei tassi sulle diverse scelte del portafoglio</t>
        </r>
      </text>
    </comment>
    <comment ref="N14" authorId="0" shapeId="0" xr:uid="{CE39E618-47CA-5244-8CCE-23FB1F67C844}">
      <text>
        <r>
          <rPr>
            <b/>
            <sz val="10"/>
            <color rgb="FF000000"/>
            <rFont val="Tahoma"/>
            <family val="2"/>
          </rPr>
          <t xml:space="preserve">Gabriele Galletta:
</t>
        </r>
        <r>
          <rPr>
            <sz val="10"/>
            <color rgb="FF000000"/>
            <rFont val="Tahoma"/>
            <family val="2"/>
          </rPr>
          <t>Sui Treasury, bisogna gestire rischio cambio e rischio tasso: se ci si espone ai Treasury 0-1y, si elimina il rischo tasso, mentre, nei casi di esposizine 1-3y, si potrebbe beneficiare del rischio tasso in fasi recessive. In linea generale, avendo altri strumenti deputati alla copertura delle depressioni/recessioni, la scelta 0-1y potrebbe essere la più efficiente.</t>
        </r>
      </text>
    </comment>
    <comment ref="B48" authorId="0" shapeId="0" xr:uid="{27441B7D-ED2C-AB49-BBCF-B1A99674FB2C}">
      <text>
        <r>
          <rPr>
            <b/>
            <sz val="10"/>
            <color rgb="FF000000"/>
            <rFont val="Tahoma"/>
            <family val="2"/>
          </rPr>
          <t xml:space="preserve">Gabriele Galletta:
</t>
        </r>
        <r>
          <rPr>
            <sz val="10"/>
            <color rgb="FF000000"/>
            <rFont val="Tahoma"/>
            <family val="2"/>
          </rPr>
          <t xml:space="preserve">L'uso delle obbligazioni inflation linked deve essere ben compreso, perchè il loro potenziale diversificativo e protettivo è massimo in scenari reflattivi, non inflattivi (in cui, come il resto dei bonds, perdono valore al rialzo dei tassi reali)
</t>
        </r>
      </text>
    </comment>
    <comment ref="N48" authorId="0" shapeId="0" xr:uid="{8EDF7B94-7DEC-2148-B3CC-7DA8ADC7997A}">
      <text>
        <r>
          <rPr>
            <b/>
            <sz val="10"/>
            <color rgb="FF000000"/>
            <rFont val="Tahoma"/>
            <family val="2"/>
          </rPr>
          <t>Gabriele Galletta:</t>
        </r>
        <r>
          <rPr>
            <sz val="10"/>
            <color rgb="FF000000"/>
            <rFont val="Tahoma"/>
            <family val="2"/>
          </rPr>
          <t xml:space="preserve">
</t>
        </r>
        <r>
          <rPr>
            <sz val="10"/>
            <color rgb="FF000000"/>
            <rFont val="Tahoma"/>
            <family val="2"/>
          </rPr>
          <t>Queste tipologie di bond possono essere trattate alla stessa maniera, vista la loro correlazione con le azioni: sono strumenti da utilizzare in fasi reflattive del ciclo economico, che risentono meno del rialzo dei tassi rispetto alle azioni e ai bonds classici, ma che offrono rendimenti aggiustati per il rischio anche maggiori delle azioni stesse</t>
        </r>
      </text>
    </comment>
    <comment ref="N63" authorId="0" shapeId="0" xr:uid="{FD97D48E-6FFC-6A4F-93F6-A63F8F9E3CEA}">
      <text>
        <r>
          <rPr>
            <b/>
            <sz val="10"/>
            <color rgb="FF000000"/>
            <rFont val="Tahoma"/>
            <family val="2"/>
          </rPr>
          <t>Gabriele Galletta</t>
        </r>
        <r>
          <rPr>
            <sz val="10"/>
            <color rgb="FF000000"/>
            <rFont val="Tahoma"/>
            <family val="2"/>
          </rPr>
          <t xml:space="preserve">
</t>
        </r>
        <r>
          <rPr>
            <sz val="10"/>
            <color rgb="FF000000"/>
            <rFont val="Tahoma"/>
            <family val="2"/>
          </rPr>
          <t>Come detto, nel caso delle varie tpologie di obbligazioni societarie, il cambio riveste un ruolo meno importante e ciò ci permette anche di andare ad investire in soluzioni globali. Le diverse tiplogie di ETFs hanno una colorazione differente, in funzione della diversa correlazione con l'azionario</t>
        </r>
      </text>
    </comment>
    <comment ref="H65" authorId="0" shapeId="0" xr:uid="{B419C112-09E7-3B48-A1FE-6F13EC83EBCE}">
      <text>
        <r>
          <rPr>
            <b/>
            <sz val="10"/>
            <color rgb="FF000000"/>
            <rFont val="Tahoma"/>
            <family val="2"/>
          </rPr>
          <t xml:space="preserve">Gabriele Galletta:
</t>
        </r>
        <r>
          <rPr>
            <sz val="10"/>
            <color rgb="FF000000"/>
            <rFont val="Tahoma"/>
            <family val="2"/>
          </rPr>
          <t xml:space="preserve">Dei 4 ETFs menzionati come esempio, questo e BINFU sono gli unici negoziati in europa e conformi alla normativa </t>
        </r>
        <r>
          <rPr>
            <sz val="10"/>
            <color rgb="FF000000"/>
            <rFont val="Calibri"/>
            <family val="2"/>
          </rPr>
          <t>PRIIPs (Packaged Retail Investment and Insurance Products), che impone ai fornitori di ETFs di pubbicare i famosi KID. Gli Etf negoziati in USA purtroppo spesso non sono provvisti di tali requisiti. Il primo ETF</t>
        </r>
        <r>
          <rPr>
            <b/>
            <u/>
            <sz val="10"/>
            <color rgb="FF000000"/>
            <rFont val="Calibri"/>
            <family val="2"/>
          </rPr>
          <t xml:space="preserve"> è indicizzato all'Euro Breakeven Inflation rate e in caso di sorprese inflazionistiche copre in maniera importante i portafogli, specie quanoo il cosidetto "tasso di pareggio" cresce in modo forte. Il secondo ETF è indicizzato al break even USA</t>
        </r>
        <r>
          <rPr>
            <b/>
            <u/>
            <sz val="10"/>
            <color rgb="FF000000"/>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4" authorId="0" shapeId="0" xr:uid="{B4AA66DC-BD84-6F4E-A00B-04CA34B71758}">
      <text>
        <r>
          <rPr>
            <b/>
            <sz val="10"/>
            <color rgb="FF000000"/>
            <rFont val="Tahoma"/>
            <family val="2"/>
          </rPr>
          <t>Gabriele Galletta:</t>
        </r>
        <r>
          <rPr>
            <sz val="10"/>
            <color rgb="FF000000"/>
            <rFont val="Tahoma"/>
            <family val="2"/>
          </rPr>
          <t xml:space="preserve">
</t>
        </r>
        <r>
          <rPr>
            <sz val="10"/>
            <color rgb="FF000000"/>
            <rFont val="Tahoma"/>
            <family val="2"/>
          </rPr>
          <t xml:space="preserve">La duration di un titolo obbligazionario, come mostrato nel calcolo sotto, rappresenta un indicatore di rischio che mostra come il prezzo del bond varia al variare dei tassi di interesse. La duration modificata ci dice, invece, quanto varia il prezzo del bond al variare dell'1,0% dei tassi di interesse (nell'intorno, cioè, di un punto specifico della relazione prrezzo-tassi). </t>
        </r>
        <r>
          <rPr>
            <b/>
            <u/>
            <sz val="10"/>
            <color rgb="FF000000"/>
            <rFont val="Tahoma"/>
            <family val="2"/>
          </rPr>
          <t>Nel calcolo, si mostra come più alta è la duration modificata e più forte sarà la variazione (positiva o negativa) al variare dei tassi</t>
        </r>
      </text>
    </comment>
    <comment ref="J6" authorId="0" shapeId="0" xr:uid="{55338797-AAAA-0245-8D4C-BF5379E2339A}">
      <text>
        <r>
          <rPr>
            <b/>
            <sz val="10"/>
            <color rgb="FF000000"/>
            <rFont val="Tahoma"/>
            <family val="2"/>
          </rPr>
          <t>Gabriele galletta:</t>
        </r>
        <r>
          <rPr>
            <sz val="10"/>
            <color rgb="FF000000"/>
            <rFont val="Tahoma"/>
            <family val="2"/>
          </rPr>
          <t xml:space="preserve">
</t>
        </r>
        <r>
          <rPr>
            <sz val="10"/>
            <color rgb="FF000000"/>
            <rFont val="Tahoma"/>
            <family val="2"/>
          </rPr>
          <t>La variazione dei tassi è maggiore di quella effettiva, perchè la relazione tassi-prezzi non è lineare, ma esponenziale: la duration modificata approssima tale relazione a lineare in un punto e, pertanto, la variazione che calcoliamo qui sarebbe minore. Il calcolo sommario vi serve però a farvi capire come variano i prezzi dei bond in modo diverso al variare dei tassi</t>
        </r>
      </text>
    </comment>
    <comment ref="J10" authorId="0" shapeId="0" xr:uid="{D595EB77-9385-4345-B701-D98696B5E53D}">
      <text>
        <r>
          <rPr>
            <b/>
            <sz val="10"/>
            <color rgb="FF000000"/>
            <rFont val="Tahoma"/>
            <family val="2"/>
          </rPr>
          <t>Gabriele Galletta:</t>
        </r>
        <r>
          <rPr>
            <sz val="10"/>
            <color rgb="FF000000"/>
            <rFont val="Tahoma"/>
            <family val="2"/>
          </rPr>
          <t xml:space="preserve">
</t>
        </r>
        <r>
          <rPr>
            <sz val="10"/>
            <color rgb="FF000000"/>
            <rFont val="Tahoma"/>
            <family val="2"/>
          </rPr>
          <t>La variazione di prezzo di questo ETF è ipotizzata negativa, poichè si tiene conto della sua duration in dollari, per mostrare in senso assoluto (al netto del cambio) la sua dipendenza dai tassi: in realtà, nel portafoglio, dovremmo considerare una variazione che tenga conto del probabile apprezzamento del dollaro in fasi di rialzo tassi e in fasi recessive</t>
        </r>
      </text>
    </comment>
    <comment ref="G14" authorId="0" shapeId="0" xr:uid="{8773B789-6F65-9042-A3A7-E0841C39EB4D}">
      <text>
        <r>
          <rPr>
            <b/>
            <sz val="10"/>
            <color rgb="FF000000"/>
            <rFont val="Tahoma"/>
            <family val="2"/>
          </rPr>
          <t>Gabriele Galletta:</t>
        </r>
        <r>
          <rPr>
            <sz val="10"/>
            <color rgb="FF000000"/>
            <rFont val="Tahoma"/>
            <family val="2"/>
          </rPr>
          <t xml:space="preserve">
</t>
        </r>
        <r>
          <rPr>
            <sz val="10"/>
            <color rgb="FF000000"/>
            <rFont val="Calibri"/>
            <family val="2"/>
            <scheme val="minor"/>
          </rPr>
          <t xml:space="preserve">Le duration sono rilevate sulla base delle schede tecniche dei prodotti presi a riferimento.
</t>
        </r>
      </text>
    </comment>
    <comment ref="C17" authorId="0" shapeId="0" xr:uid="{BFF4B224-6C8E-3B41-85FC-45196F689DE3}">
      <text>
        <r>
          <rPr>
            <b/>
            <sz val="10"/>
            <color rgb="FF000000"/>
            <rFont val="Tahoma"/>
            <family val="2"/>
          </rPr>
          <t>Gabriele Galletta:</t>
        </r>
        <r>
          <rPr>
            <sz val="10"/>
            <color rgb="FF000000"/>
            <rFont val="Tahoma"/>
            <family val="2"/>
          </rPr>
          <t xml:space="preserve">
</t>
        </r>
        <r>
          <rPr>
            <sz val="10"/>
            <color rgb="FF000000"/>
            <rFont val="Tahoma"/>
            <family val="2"/>
          </rPr>
          <t>Impostare la variazione dei tassi ipotizzata e notare come i prezzi dei diversi bond variano in modo diverso al variare dei tassi</t>
        </r>
      </text>
    </comment>
    <comment ref="G18" authorId="0" shapeId="0" xr:uid="{AAD77C0B-347C-7645-AFCF-D1F65CA928DB}">
      <text>
        <r>
          <rPr>
            <b/>
            <sz val="10"/>
            <color rgb="FF000000"/>
            <rFont val="Tahoma"/>
            <family val="2"/>
          </rPr>
          <t>Gabriele Galletta:</t>
        </r>
        <r>
          <rPr>
            <sz val="10"/>
            <color rgb="FF000000"/>
            <rFont val="Tahoma"/>
            <family val="2"/>
          </rPr>
          <t xml:space="preserve">
</t>
        </r>
        <r>
          <rPr>
            <sz val="10"/>
            <color rgb="FF000000"/>
            <rFont val="Tahoma"/>
            <family val="2"/>
          </rPr>
          <t>E' bene analizzare a fondo la variazione dei tassi nei vari scenari economici, perchè non sempre una recessione è collegata, a prima analisi, ad un ribasso dei tassi: infatti, alla fine del ciclo economico, osserviamo aumenti dei prezzi, crescita dell'inflazione e dei tassi; questo scenario porta alla recessione, a cui corrisponderà, dopo, un abbassamento dei tassi (e un recupero dei bonds a duration maggiori)</t>
        </r>
      </text>
    </comment>
    <comment ref="B27" authorId="0" shapeId="0" xr:uid="{6100AC62-29E8-C541-8107-E95DBA09017A}">
      <text>
        <r>
          <rPr>
            <b/>
            <sz val="10"/>
            <color rgb="FF000000"/>
            <rFont val="Tahoma"/>
            <family val="2"/>
          </rPr>
          <t xml:space="preserve">Gabriele Galletta:
</t>
        </r>
        <r>
          <rPr>
            <sz val="10"/>
            <color rgb="FF000000"/>
            <rFont val="Tahoma"/>
            <family val="2"/>
          </rPr>
          <t xml:space="preserve">Inserire il tasso di valutazione, che potrebbe coincidere con un Bund decennale o con un Treasury10yr
</t>
        </r>
      </text>
    </comment>
    <comment ref="F31" authorId="0" shapeId="0" xr:uid="{58363BDB-F55B-9841-BBF8-3C02A7F36AFD}">
      <text>
        <r>
          <rPr>
            <b/>
            <sz val="10"/>
            <color rgb="FF000000"/>
            <rFont val="Tahoma"/>
            <family val="2"/>
          </rPr>
          <t>Gabriele Galletta</t>
        </r>
        <r>
          <rPr>
            <sz val="10"/>
            <color rgb="FF000000"/>
            <rFont val="Tahoma"/>
            <family val="2"/>
          </rPr>
          <t xml:space="preserve">
</t>
        </r>
        <r>
          <rPr>
            <sz val="10"/>
            <color rgb="FF000000"/>
            <rFont val="Tahoma"/>
            <family val="2"/>
          </rPr>
          <t>Si nota come, al variare del tasso di valutazione, il prezo del bond varia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C3" authorId="0" shapeId="0" xr:uid="{06DE0B88-E509-2046-BDD9-2EB3F8095AEB}">
      <text>
        <r>
          <rPr>
            <b/>
            <sz val="10"/>
            <color rgb="FF000000"/>
            <rFont val="Tahoma"/>
            <family val="2"/>
          </rPr>
          <t xml:space="preserve">Gabriele Galletta:
</t>
        </r>
        <r>
          <rPr>
            <sz val="10"/>
            <color rgb="FF000000"/>
            <rFont val="Tahoma"/>
            <family val="2"/>
          </rPr>
          <t xml:space="preserve">Si calcola l'impatto sul portafoglio di uno scenario economico recessivo indotto da un rialzo dei tassi elevato, scenario tipico di  un fine ciclo economico: il rialzo dei tassi afflige anche azioni, commodities e, in parte minori, l'oro, attraverso dei coefficienti di ponderazione (per studare a fondo l'impatto dei tassi sulle azioni, si rimanda al corso Alfa e ai modelli valutativi li costruiti). Si ipotizza anche una caduta del PIL.
</t>
        </r>
      </text>
    </comment>
    <comment ref="J9" authorId="0" shapeId="0" xr:uid="{96116075-539B-1C43-95AE-BB14C807BE79}">
      <text>
        <r>
          <rPr>
            <b/>
            <sz val="10"/>
            <color rgb="FF000000"/>
            <rFont val="Tahoma"/>
            <family val="2"/>
          </rPr>
          <t xml:space="preserve">Gabriele Galletta:
</t>
        </r>
        <r>
          <rPr>
            <sz val="10"/>
            <color rgb="FF000000"/>
            <rFont val="Tahoma"/>
            <family val="2"/>
          </rPr>
          <t xml:space="preserve">Come già specificato, le variazioni dei prezzi sono ipotizzate maggiori di quelle che potrebbero occorrere in caso di rialzo tasso da fine ciclo economico, al fine di mostrare un DD atteso maggiore
</t>
        </r>
      </text>
    </comment>
    <comment ref="L9" authorId="0" shapeId="0" xr:uid="{AF6B1951-FE10-CE4A-96A7-32A2DBC5412B}">
      <text>
        <r>
          <rPr>
            <b/>
            <sz val="10"/>
            <color rgb="FF000000"/>
            <rFont val="Tahoma"/>
            <family val="2"/>
          </rPr>
          <t>Gabriele Galletta:</t>
        </r>
        <r>
          <rPr>
            <sz val="10"/>
            <color rgb="FF000000"/>
            <rFont val="Tahoma"/>
            <family val="2"/>
          </rPr>
          <t xml:space="preserve">
</t>
        </r>
        <r>
          <rPr>
            <sz val="10"/>
            <color rgb="FF000000"/>
            <rFont val="Tahoma"/>
            <family val="2"/>
          </rPr>
          <t>Gli asset in verde sono considerati asset primari ed essenziali alla costruzione del portafoglio All Weather; mentre gli asset in verde chiaro sono asset secondari che pssono o migliorare la stabilità del portafoglio nel tempo o migliorarne il profilo di rischio/rendimento</t>
        </r>
      </text>
    </comment>
    <comment ref="L13" authorId="0" shapeId="0" xr:uid="{716933D2-B37C-8A49-94EF-AF3E30718A5A}">
      <text>
        <r>
          <rPr>
            <b/>
            <sz val="10"/>
            <color rgb="FF000000"/>
            <rFont val="Tahoma"/>
            <family val="2"/>
          </rPr>
          <t>Gabriele Galletta:</t>
        </r>
        <r>
          <rPr>
            <sz val="10"/>
            <color rgb="FF000000"/>
            <rFont val="Tahoma"/>
            <family val="2"/>
          </rPr>
          <t xml:space="preserve">
</t>
        </r>
        <r>
          <rPr>
            <sz val="10"/>
            <color rgb="FF000000"/>
            <rFont val="Tahoma"/>
            <family val="2"/>
          </rPr>
          <t>Come specificato nella pagina precedente, per stimare l'impatto sul prezzo di questo strumento dovremmo considerare anche l'apprezzamento del dollaro, ecco perchè si ipotizza una duration cambiata di segno</t>
        </r>
      </text>
    </comment>
    <comment ref="A17" authorId="0" shapeId="0" xr:uid="{AC12FE58-9114-FD40-A685-82290A86147C}">
      <text>
        <r>
          <rPr>
            <b/>
            <sz val="10"/>
            <color rgb="FF000000"/>
            <rFont val="Tahoma"/>
            <family val="2"/>
          </rPr>
          <t>Microsoft Office User:</t>
        </r>
        <r>
          <rPr>
            <sz val="10"/>
            <color rgb="FF000000"/>
            <rFont val="Tahoma"/>
            <family val="2"/>
          </rPr>
          <t xml:space="preserve">
</t>
        </r>
        <r>
          <rPr>
            <sz val="10"/>
            <color rgb="FF000000"/>
            <rFont val="Tahoma"/>
            <family val="2"/>
          </rPr>
          <t>Come visto nelle slides teoriche,  l'utilizzo di questo ETF in coppia con ETF inflation linked migliora il profilo del portafoglio durante sorprese inflazionistiche</t>
        </r>
      </text>
    </comment>
    <comment ref="A19" authorId="0" shapeId="0" xr:uid="{A9127BAE-87D7-624A-8E84-E4346E9F94C6}">
      <text>
        <r>
          <rPr>
            <b/>
            <sz val="10"/>
            <color rgb="FF000000"/>
            <rFont val="Tahoma"/>
            <family val="2"/>
          </rPr>
          <t xml:space="preserve">Gabriele Galletta:
</t>
        </r>
        <r>
          <rPr>
            <sz val="10"/>
            <color rgb="FF000000"/>
            <rFont val="Tahoma"/>
            <family val="2"/>
          </rPr>
          <t xml:space="preserve">Questo 5% di portafoglio è dedicato a strumenti correlati con le azioni, in cui possiamo inserire HY, obbl corporate o obbligazioni convertibili, in funzione ai nostri obiettivi /propensione al rischio. Nell'esempio, abbiamo inserito </t>
        </r>
        <r>
          <rPr>
            <b/>
            <sz val="10"/>
            <color rgb="FF000000"/>
            <rFont val="Tahoma"/>
            <family val="2"/>
          </rPr>
          <t xml:space="preserve">obbligazioni corporate per il profilo difensivo, obbligazioni High Yield per il profilo medio e obbligazioni convertible per il profilo aggressivo
</t>
        </r>
      </text>
    </comment>
    <comment ref="G19" authorId="0" shapeId="0" xr:uid="{AAB7EB83-CD4F-734C-8242-E3EA08C669C4}">
      <text>
        <r>
          <rPr>
            <b/>
            <sz val="10"/>
            <color rgb="FF000000"/>
            <rFont val="Tahoma"/>
            <family val="2"/>
          </rPr>
          <t>Gabriele Galletta:</t>
        </r>
        <r>
          <rPr>
            <sz val="10"/>
            <color rgb="FF000000"/>
            <rFont val="Tahoma"/>
            <family val="2"/>
          </rPr>
          <t xml:space="preserve">
</t>
        </r>
        <r>
          <rPr>
            <sz val="10"/>
            <color rgb="FF000000"/>
            <rFont val="Calibri"/>
            <family val="2"/>
          </rPr>
          <t xml:space="preserve">Le duration sono rilevate sulla base delle schede tecniche dei prodotti presi a riferimento.
</t>
        </r>
      </text>
    </comment>
    <comment ref="L19" authorId="0" shapeId="0" xr:uid="{9981D554-260A-624E-A015-9F05D1E60031}">
      <text>
        <r>
          <rPr>
            <b/>
            <sz val="10"/>
            <color rgb="FF000000"/>
            <rFont val="Tahoma"/>
            <family val="2"/>
          </rPr>
          <t>Gabriele Galletta:</t>
        </r>
        <r>
          <rPr>
            <sz val="10"/>
            <color rgb="FF000000"/>
            <rFont val="Tahoma"/>
            <family val="2"/>
          </rPr>
          <t xml:space="preserve">
</t>
        </r>
        <r>
          <rPr>
            <sz val="10"/>
            <color rgb="FF000000"/>
            <rFont val="Tahoma"/>
            <family val="2"/>
          </rPr>
          <t>Nelle obbligazioni HY (o Corp o Conv) si ipotizza un impatto sul prezzo anche dovuto alla caduta del PIL, essendo, come sappiamo, correlate alle azioni</t>
        </r>
      </text>
    </comment>
    <comment ref="G49" authorId="0" shapeId="0" xr:uid="{E3AAD7D0-6EDB-CE48-ACBC-7EBB4C874BCC}">
      <text>
        <r>
          <rPr>
            <b/>
            <sz val="10"/>
            <color rgb="FF000000"/>
            <rFont val="Tahoma"/>
            <family val="2"/>
          </rPr>
          <t>Gabriele Galletta:</t>
        </r>
        <r>
          <rPr>
            <sz val="10"/>
            <color rgb="FF000000"/>
            <rFont val="Tahoma"/>
            <family val="2"/>
          </rPr>
          <t xml:space="preserve">
</t>
        </r>
        <r>
          <rPr>
            <sz val="10"/>
            <color rgb="FF000000"/>
            <rFont val="Calibri"/>
            <family val="2"/>
          </rPr>
          <t xml:space="preserve">Le duration sono rilevate sulla base delle schede tecniche dei prodotti presi a riferimento.
</t>
        </r>
      </text>
    </comment>
    <comment ref="G82" authorId="0" shapeId="0" xr:uid="{FC3CFC33-AA18-BB48-8E39-B79A27B006B6}">
      <text>
        <r>
          <rPr>
            <b/>
            <sz val="10"/>
            <color rgb="FF000000"/>
            <rFont val="Tahoma"/>
            <family val="2"/>
          </rPr>
          <t>Gabriele Galletta:</t>
        </r>
        <r>
          <rPr>
            <sz val="10"/>
            <color rgb="FF000000"/>
            <rFont val="Tahoma"/>
            <family val="2"/>
          </rPr>
          <t xml:space="preserve">
</t>
        </r>
        <r>
          <rPr>
            <sz val="10"/>
            <color rgb="FF000000"/>
            <rFont val="Calibri"/>
            <family val="2"/>
          </rPr>
          <t xml:space="preserve">Le duration sono rilevate sulla base delle schede tecniche dei prodotti presi a riferimento. In questo portafoglio, è stato considerato, come asset secondario e come esempio, anche un ETF su obbligazioni Emerging
</t>
        </r>
      </text>
    </comment>
  </commentList>
</comments>
</file>

<file path=xl/sharedStrings.xml><?xml version="1.0" encoding="utf-8"?>
<sst xmlns="http://schemas.openxmlformats.org/spreadsheetml/2006/main" count="178" uniqueCount="102">
  <si>
    <t>Quota Azioni</t>
  </si>
  <si>
    <t>PORTFOLIO COMPOSITION - GUIDA AGLI STRUMENTI DI ALL WEATHER</t>
  </si>
  <si>
    <t>Componente Obbligazioni Governative</t>
  </si>
  <si>
    <r>
      <rPr>
        <b/>
        <u/>
        <sz val="12"/>
        <color theme="1"/>
        <rFont val="Calibri (Corpo)"/>
      </rPr>
      <t>Scenario macro coperto</t>
    </r>
    <r>
      <rPr>
        <sz val="12"/>
        <color theme="1"/>
        <rFont val="Calibri"/>
        <family val="2"/>
        <scheme val="minor"/>
      </rPr>
      <t>: Depressione / Recessione</t>
    </r>
  </si>
  <si>
    <r>
      <rPr>
        <b/>
        <u/>
        <sz val="12"/>
        <color theme="1"/>
        <rFont val="Calibri (Corpo)"/>
      </rPr>
      <t>Scenario macro coperto</t>
    </r>
    <r>
      <rPr>
        <sz val="12"/>
        <color theme="1"/>
        <rFont val="Calibri"/>
        <family val="2"/>
        <scheme val="minor"/>
      </rPr>
      <t>:  Recessione / Iperinflazione</t>
    </r>
  </si>
  <si>
    <t>Componente Obbligazioni Short Term</t>
  </si>
  <si>
    <t>Esempio Strumenti</t>
  </si>
  <si>
    <t>Lyxor Euro Government Bond 7-10Y (DR) UCITS ETF - Acc</t>
  </si>
  <si>
    <t>Invesco Euro Government Bond 7-10 Year UCITS ETF Dist</t>
  </si>
  <si>
    <t>iShares Euro Government Bond 7-10yr UCITS ETF (Acc)</t>
  </si>
  <si>
    <t>Consigli di gestione</t>
  </si>
  <si>
    <t>Xtrackers II EUR Overnight Rate Swap UCITS ETF 1C</t>
  </si>
  <si>
    <t>Lyxor Euro Overnight Return UCITS ETF - Acc</t>
  </si>
  <si>
    <t>iShares Euro Ultrashort Bond ETF UCITS (Dist)</t>
  </si>
  <si>
    <t>Componente USD</t>
  </si>
  <si>
    <r>
      <rPr>
        <b/>
        <u/>
        <sz val="12"/>
        <color theme="1"/>
        <rFont val="Calibri (Corpo)"/>
      </rPr>
      <t>Maturity</t>
    </r>
    <r>
      <rPr>
        <sz val="12"/>
        <color theme="1"/>
        <rFont val="Calibri"/>
        <family val="2"/>
        <scheme val="minor"/>
      </rPr>
      <t>: si consiglia una maturity imolto bassa per ottimizzare l'esposizione al dollaro. Ideale una maturity 0-1y, efficiente anche una maturity 1-3y</t>
    </r>
  </si>
  <si>
    <r>
      <rPr>
        <b/>
        <u/>
        <sz val="12"/>
        <color theme="1"/>
        <rFont val="Calibri (Corpo)"/>
      </rPr>
      <t>Valuta</t>
    </r>
    <r>
      <rPr>
        <sz val="12"/>
        <color theme="1"/>
        <rFont val="Calibri"/>
        <family val="2"/>
        <scheme val="minor"/>
      </rPr>
      <t>: dollari</t>
    </r>
  </si>
  <si>
    <t>Amundi Prime US Treasury Bond 0-1Y UCITS ETF DR - USD ©</t>
  </si>
  <si>
    <t xml:space="preserve">Amundi Us Treasury 1-3 Dr Ucits Etf </t>
  </si>
  <si>
    <t>iShares $ Treasury Bond 0-1yr UCITS ETF</t>
  </si>
  <si>
    <t>iShares $ Treasury Bond 1-3yr UCITS ETF</t>
  </si>
  <si>
    <t>Componente Obbligazioni Infl Linked</t>
  </si>
  <si>
    <r>
      <rPr>
        <b/>
        <u/>
        <sz val="12"/>
        <color theme="1"/>
        <rFont val="Calibri (Corpo)"/>
      </rPr>
      <t>Scenario macro coperto</t>
    </r>
    <r>
      <rPr>
        <sz val="12"/>
        <color theme="1"/>
        <rFont val="Calibri"/>
        <family val="2"/>
        <scheme val="minor"/>
      </rPr>
      <t>: Reflazione / Inflazione</t>
    </r>
  </si>
  <si>
    <t>Valore di Rimborso</t>
  </si>
  <si>
    <t>Tempo</t>
  </si>
  <si>
    <t xml:space="preserve">Maturity </t>
  </si>
  <si>
    <t>4 anni</t>
  </si>
  <si>
    <t>Cedole</t>
  </si>
  <si>
    <t>Tasso Cedola</t>
  </si>
  <si>
    <t>Capitale Investito</t>
  </si>
  <si>
    <t>Ced. Attualizzate</t>
  </si>
  <si>
    <t>Valore Bond</t>
  </si>
  <si>
    <t>Valore Asosluto</t>
  </si>
  <si>
    <t>Ipotesi di Portafoglio Obbligazionario</t>
  </si>
  <si>
    <t>iShares € Inflation Linked Govt Bond UCITS ETF</t>
  </si>
  <si>
    <t>Duration</t>
  </si>
  <si>
    <t xml:space="preserve">iShares € High Yield Corp Bond UCITS ETF </t>
  </si>
  <si>
    <t>Esempio impatto tassi sul prezzo di un bond</t>
  </si>
  <si>
    <t>Modified Duration</t>
  </si>
  <si>
    <t>Prezzo attuale</t>
  </si>
  <si>
    <t>Tassi iniziali</t>
  </si>
  <si>
    <t>Prezzo dopo variazione</t>
  </si>
  <si>
    <t>Inserire la variazione dei tassi ipotizzata</t>
  </si>
  <si>
    <t>Variazione Positiva</t>
  </si>
  <si>
    <t xml:space="preserve">Reflazione / Stagflazione </t>
  </si>
  <si>
    <t>Variazione Negativa</t>
  </si>
  <si>
    <t>Depressione / Recessione</t>
  </si>
  <si>
    <t>Dati</t>
  </si>
  <si>
    <t>Inserire il tasso di valutazione</t>
  </si>
  <si>
    <r>
      <rPr>
        <b/>
        <u/>
        <sz val="12"/>
        <color theme="1"/>
        <rFont val="Calibri (Corpo)"/>
      </rPr>
      <t>Maturity</t>
    </r>
    <r>
      <rPr>
        <sz val="12"/>
        <color theme="1"/>
        <rFont val="Calibri"/>
        <family val="2"/>
        <scheme val="minor"/>
      </rPr>
      <t>: si consiglia una maturity medio/alta per coprire efficacemente l'aumento dell'inflazione in scenari reflattivi</t>
    </r>
  </si>
  <si>
    <r>
      <rPr>
        <b/>
        <u/>
        <sz val="12"/>
        <color theme="1"/>
        <rFont val="Calibri (Corpo)"/>
      </rPr>
      <t>Valuta</t>
    </r>
    <r>
      <rPr>
        <sz val="12"/>
        <color theme="1"/>
        <rFont val="Calibri"/>
        <family val="2"/>
        <scheme val="minor"/>
      </rPr>
      <t xml:space="preserve">: si consiglia di utilizzare strumenti in euro per eliminare il rischio cambio. </t>
    </r>
  </si>
  <si>
    <t>Euro Government Bond UCITS ETF Dist</t>
  </si>
  <si>
    <t>Lyxor Euro Government Inflation Linked Bond (DR) UCITS ETF</t>
  </si>
  <si>
    <t>Componente Infl Link / Rising Interst Rate Alternativa</t>
  </si>
  <si>
    <t>Vanguard Short-Term Infl-Prot Secs ETF</t>
  </si>
  <si>
    <t>Simplify Interest Rate Hedge ETF</t>
  </si>
  <si>
    <r>
      <rPr>
        <b/>
        <u/>
        <sz val="12"/>
        <color theme="1"/>
        <rFont val="Calibri (Corpo)"/>
      </rPr>
      <t>Scenario macro coperto</t>
    </r>
    <r>
      <rPr>
        <sz val="12"/>
        <color theme="1"/>
        <rFont val="Calibri"/>
        <family val="2"/>
        <scheme val="minor"/>
      </rPr>
      <t>:  Stagflazione</t>
    </r>
  </si>
  <si>
    <r>
      <t>Analisi:</t>
    </r>
    <r>
      <rPr>
        <sz val="12"/>
        <color theme="1"/>
        <rFont val="Calibri (Corpo)"/>
      </rPr>
      <t xml:space="preserve"> in scenari stagflattivi, i classici bonds soccombono (chi più, chi meno) a causa del rialzo dei tassi forsennato: esistono degli ETF indicizzati al rialzo dei tassi che però possono coprire il portafoglio in modo più efficiente</t>
    </r>
  </si>
  <si>
    <t>LYXOR EUR 2-10Y INFLATION EXPECTATIONS UCITS ETF - ACC</t>
  </si>
  <si>
    <t>Componente Obbligazioni HY / Corporate / Convertible</t>
  </si>
  <si>
    <r>
      <rPr>
        <b/>
        <u/>
        <sz val="12"/>
        <color theme="1"/>
        <rFont val="Calibri (Corpo)"/>
      </rPr>
      <t>Scenario macro coperto</t>
    </r>
    <r>
      <rPr>
        <sz val="12"/>
        <color theme="1"/>
        <rFont val="Calibri"/>
        <family val="2"/>
        <scheme val="minor"/>
      </rPr>
      <t>:  Ripresa / Reflazione</t>
    </r>
  </si>
  <si>
    <t xml:space="preserve">COMPONENTE OBBLIGAZIONARIA </t>
  </si>
  <si>
    <t>GESTIONE DELLA COMPONENTE OBBLIGAZIONARIA E DEL RISCHIO TASSO</t>
  </si>
  <si>
    <t xml:space="preserve">ESEMPIO COMPONENTE OBBLIGAZIONARIA </t>
  </si>
  <si>
    <t>Ipotesi di Portafoglio Obbligazionario AW Dif</t>
  </si>
  <si>
    <t>%Perc</t>
  </si>
  <si>
    <t>Totale</t>
  </si>
  <si>
    <t>%DD</t>
  </si>
  <si>
    <t>Quota Commodities</t>
  </si>
  <si>
    <t>Quota Oro</t>
  </si>
  <si>
    <t>DD Ipotizzato</t>
  </si>
  <si>
    <t>Altra parte del portafoglio</t>
  </si>
  <si>
    <t>DD complessivo</t>
  </si>
  <si>
    <t>Ipotesi di Portafoglio Obbligazionario AW Med</t>
  </si>
  <si>
    <t>Inserire variazione Tassi Ipotizzata</t>
  </si>
  <si>
    <t>Inserire recessione Ipotizzata</t>
  </si>
  <si>
    <t>Ipotesi di Portafoglio Obbligazionario AW Agg</t>
  </si>
  <si>
    <t>Amundi Prime US Treasury Bond 0-1Y UCITS ETF DR - USD</t>
  </si>
  <si>
    <t xml:space="preserve">Amundi Prime US Treasury Bond 0-1Y UCITS ETF DR - USD </t>
  </si>
  <si>
    <t>(in dollari)</t>
  </si>
  <si>
    <r>
      <rPr>
        <b/>
        <u/>
        <sz val="12"/>
        <color theme="1"/>
        <rFont val="Calibri (Corpo)"/>
      </rPr>
      <t>Maturity</t>
    </r>
    <r>
      <rPr>
        <sz val="12"/>
        <color theme="1"/>
        <rFont val="Calibri"/>
        <family val="2"/>
        <scheme val="minor"/>
      </rPr>
      <t>: si consiglia una maturity rilevante per coprire il portafoglio in fasi depressive/recessive, ma non troppo lunga, per non essere troppo esposti al rischio tasso: la soluzione ideale potrebbe essere 7-10yr</t>
    </r>
  </si>
  <si>
    <r>
      <rPr>
        <b/>
        <u/>
        <sz val="12"/>
        <color theme="1"/>
        <rFont val="Calibri (Corpo)"/>
      </rPr>
      <t>Valuta</t>
    </r>
    <r>
      <rPr>
        <sz val="12"/>
        <color theme="1"/>
        <rFont val="Calibri"/>
        <family val="2"/>
        <scheme val="minor"/>
      </rPr>
      <t>: si consiglia di utilizzare strumenti in euro per eliminare il rischio cambio e rilegare l'esposizione al dollaro nella componente dedicata</t>
    </r>
  </si>
  <si>
    <r>
      <rPr>
        <b/>
        <u/>
        <sz val="12"/>
        <color theme="1"/>
        <rFont val="Calibri (Corpo)"/>
      </rPr>
      <t>Maturity</t>
    </r>
    <r>
      <rPr>
        <sz val="12"/>
        <color theme="1"/>
        <rFont val="Calibri"/>
        <family val="2"/>
        <scheme val="minor"/>
      </rPr>
      <t>: si consiglia una maturity inferiore all'anno per coprire il portafoglio in fasi recessive, ad alta volatilità, oltre che in fasi di forte rialzo dei tassi di interesse</t>
    </r>
  </si>
  <si>
    <t>Amundi US Break Even Inflation Rate (BINFU)</t>
  </si>
  <si>
    <r>
      <rPr>
        <b/>
        <u/>
        <sz val="12"/>
        <color theme="1"/>
        <rFont val="Calibri (Corpo)"/>
      </rPr>
      <t>Problemi</t>
    </r>
    <r>
      <rPr>
        <sz val="12"/>
        <color theme="1"/>
        <rFont val="Calibri"/>
        <family val="2"/>
        <scheme val="minor"/>
      </rPr>
      <t>: molti di questi ETFs sono negoziati solo in USA e, purtroppo, per molti italiani acquistarli può essere difficile. Sugli Inflation Linked esiste una forte penuria di strumenti ed una efficiente alternativa è rappresentata dagli ETFs break even</t>
    </r>
  </si>
  <si>
    <t>iShares € High Yield Corp Bond UCITS ETF</t>
  </si>
  <si>
    <t>Lyxor ESG Euro Corporate Bond (DR) UCITS ETF</t>
  </si>
  <si>
    <t xml:space="preserve">SPDR® Refinitiv Global Convertible Bond UCITS ETF </t>
  </si>
  <si>
    <t>iShares Core € Corp Bond UCITS ETF</t>
  </si>
  <si>
    <t>iShares J.P. Morgan $ EM Bond UCITS ETF</t>
  </si>
  <si>
    <t>iShares Global Corp Bond UCITS ETF</t>
  </si>
  <si>
    <t>iShares Global High Yield Corporate Bond UCITS</t>
  </si>
  <si>
    <t>Corporate Bonds</t>
  </si>
  <si>
    <t>High Yield Bonds</t>
  </si>
  <si>
    <t>Convertible Bonds</t>
  </si>
  <si>
    <t>Azioni</t>
  </si>
  <si>
    <t>0.44</t>
  </si>
  <si>
    <t>0.63</t>
  </si>
  <si>
    <t>0.79</t>
  </si>
  <si>
    <t>MATRICE DI CORRELAZIONE</t>
  </si>
  <si>
    <r>
      <rPr>
        <b/>
        <u/>
        <sz val="12"/>
        <color theme="1"/>
        <rFont val="Calibri (Corpo)"/>
      </rPr>
      <t>Analisi</t>
    </r>
    <r>
      <rPr>
        <sz val="12"/>
        <color theme="1"/>
        <rFont val="Calibri"/>
        <family val="2"/>
        <scheme val="minor"/>
      </rPr>
      <t>: in scala crescente, le obbligazioni societarie (corporate, High Yield e Convertible) sono correlate con le azioni e, pertanto, risentono sempre di un certo rischio aggiuntivo diverso dai bond tradizionali</t>
    </r>
  </si>
  <si>
    <r>
      <rPr>
        <b/>
        <u/>
        <sz val="12"/>
        <color theme="1"/>
        <rFont val="Calibri (Corpo)"/>
      </rPr>
      <t>Valuta</t>
    </r>
    <r>
      <rPr>
        <sz val="12"/>
        <color theme="1"/>
        <rFont val="Calibri"/>
        <family val="2"/>
        <scheme val="minor"/>
      </rPr>
      <t>: la scelta della valuta riveste un peso minore, essendo bonds a più alti rendimenti attesi, dipendendo quindi, meno dal rischio cambio.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</si>
</sst>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410]_-;\-* #,##0.00\ [$€-410]_-;_-* &quot;-&quot;??\ [$€-410]_-;_-@_-"/>
    <numFmt numFmtId="165" formatCode="0.0%"/>
  </numFmts>
  <fonts count="24">
    <font>
      <sz val="12"/>
      <color theme="1"/>
      <name val="Calibri"/>
      <family val="2"/>
      <scheme val="minor"/>
    </font>
    <font>
      <b/>
      <sz val="12"/>
      <color theme="1"/>
      <name val="Calibri"/>
      <family val="2"/>
      <scheme val="minor"/>
    </font>
    <font>
      <b/>
      <sz val="20"/>
      <color rgb="FF002060"/>
      <name val="Charter Roman"/>
    </font>
    <font>
      <b/>
      <sz val="22"/>
      <color theme="1"/>
      <name val="Charter Roman"/>
    </font>
    <font>
      <sz val="12"/>
      <color theme="1"/>
      <name val="Calibri"/>
      <family val="2"/>
      <scheme val="minor"/>
    </font>
    <font>
      <sz val="12"/>
      <color rgb="FF000000"/>
      <name val="Calibri"/>
      <family val="2"/>
      <scheme val="minor"/>
    </font>
    <font>
      <sz val="14"/>
      <color theme="1"/>
      <name val="Calibri"/>
      <family val="2"/>
      <scheme val="minor"/>
    </font>
    <font>
      <b/>
      <u/>
      <sz val="12"/>
      <color theme="1"/>
      <name val="Calibri (Corpo)"/>
    </font>
    <font>
      <b/>
      <sz val="14"/>
      <color theme="1"/>
      <name val="Calibri"/>
      <family val="2"/>
      <scheme val="minor"/>
    </font>
    <font>
      <b/>
      <u/>
      <sz val="14"/>
      <color theme="1"/>
      <name val="Calibri"/>
      <family val="2"/>
      <scheme val="minor"/>
    </font>
    <font>
      <sz val="14"/>
      <color theme="0"/>
      <name val="Calibri"/>
      <family val="2"/>
      <scheme val="minor"/>
    </font>
    <font>
      <sz val="10"/>
      <color rgb="FF000000"/>
      <name val="Tahoma"/>
      <family val="2"/>
    </font>
    <font>
      <b/>
      <sz val="10"/>
      <color rgb="FF000000"/>
      <name val="Tahoma"/>
      <family val="2"/>
    </font>
    <font>
      <b/>
      <sz val="18"/>
      <color theme="1"/>
      <name val="Calibri"/>
      <family val="2"/>
      <scheme val="minor"/>
    </font>
    <font>
      <b/>
      <sz val="12"/>
      <color rgb="FF000000"/>
      <name val="Tahoma"/>
      <family val="2"/>
    </font>
    <font>
      <sz val="12"/>
      <color rgb="FF000000"/>
      <name val="Tahoma"/>
      <family val="2"/>
    </font>
    <font>
      <b/>
      <u/>
      <sz val="10"/>
      <color rgb="FF000000"/>
      <name val="Calibri"/>
      <family val="2"/>
      <scheme val="minor"/>
    </font>
    <font>
      <sz val="10"/>
      <color rgb="FF000000"/>
      <name val="Calibri"/>
      <family val="2"/>
      <scheme val="minor"/>
    </font>
    <font>
      <b/>
      <sz val="10"/>
      <color rgb="FF000000"/>
      <name val="Calibri"/>
      <family val="2"/>
      <scheme val="minor"/>
    </font>
    <font>
      <b/>
      <u/>
      <sz val="10"/>
      <color rgb="FF000000"/>
      <name val="Tahoma"/>
      <family val="2"/>
    </font>
    <font>
      <sz val="12"/>
      <color theme="1"/>
      <name val="Calibri (Corpo)"/>
    </font>
    <font>
      <sz val="10"/>
      <color rgb="FF000000"/>
      <name val="Calibri"/>
      <family val="2"/>
    </font>
    <font>
      <b/>
      <u/>
      <sz val="10"/>
      <color rgb="FF000000"/>
      <name val="Calibri"/>
      <family val="2"/>
    </font>
    <font>
      <sz val="12"/>
      <color theme="0"/>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FF4300"/>
        <bgColor indexed="64"/>
      </patternFill>
    </fill>
    <fill>
      <patternFill patternType="solid">
        <fgColor theme="5" tint="0.39997558519241921"/>
        <bgColor indexed="64"/>
      </patternFill>
    </fill>
    <fill>
      <patternFill patternType="solid">
        <fgColor rgb="FFFF0000"/>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rgb="FF92D050"/>
        <bgColor indexed="64"/>
      </patternFill>
    </fill>
    <fill>
      <patternFill patternType="solid">
        <fgColor theme="7" tint="0.79998168889431442"/>
        <bgColor indexed="64"/>
      </patternFill>
    </fill>
    <fill>
      <patternFill patternType="solid">
        <fgColor theme="9" tint="0.79998168889431442"/>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9" fontId="4" fillId="0" borderId="0" applyFont="0" applyFill="0" applyBorder="0" applyAlignment="0" applyProtection="0"/>
    <xf numFmtId="44" fontId="4" fillId="0" borderId="0" applyFont="0" applyFill="0" applyBorder="0" applyAlignment="0" applyProtection="0"/>
  </cellStyleXfs>
  <cellXfs count="179">
    <xf numFmtId="0" fontId="0" fillId="0" borderId="0" xfId="0"/>
    <xf numFmtId="0" fontId="0" fillId="0" borderId="3" xfId="0" applyBorder="1"/>
    <xf numFmtId="0" fontId="0" fillId="0" borderId="5" xfId="0" applyBorder="1"/>
    <xf numFmtId="0" fontId="0" fillId="2" borderId="0" xfId="0" applyFill="1"/>
    <xf numFmtId="0" fontId="3" fillId="2" borderId="0" xfId="0" applyFont="1" applyFill="1"/>
    <xf numFmtId="0" fontId="2" fillId="0" borderId="0" xfId="0" applyFont="1"/>
    <xf numFmtId="0" fontId="0" fillId="0" borderId="2" xfId="0" applyBorder="1"/>
    <xf numFmtId="0" fontId="0" fillId="0" borderId="7" xfId="0" applyBorder="1"/>
    <xf numFmtId="0" fontId="0" fillId="0" borderId="8" xfId="0" applyBorder="1"/>
    <xf numFmtId="0" fontId="0" fillId="0" borderId="0" xfId="0" applyAlignment="1">
      <alignment horizontal="center" vertical="center"/>
    </xf>
    <xf numFmtId="0" fontId="0" fillId="0" borderId="21" xfId="0" applyBorder="1"/>
    <xf numFmtId="0" fontId="0" fillId="0" borderId="18" xfId="0" applyBorder="1"/>
    <xf numFmtId="0" fontId="9" fillId="2" borderId="15" xfId="0" applyFont="1" applyFill="1" applyBorder="1"/>
    <xf numFmtId="0" fontId="0" fillId="2" borderId="16" xfId="0" applyFill="1" applyBorder="1"/>
    <xf numFmtId="0" fontId="0" fillId="2" borderId="17" xfId="0" applyFill="1" applyBorder="1"/>
    <xf numFmtId="0" fontId="0" fillId="2" borderId="21" xfId="0" applyFill="1" applyBorder="1"/>
    <xf numFmtId="0" fontId="0" fillId="2" borderId="22" xfId="0" applyFill="1" applyBorder="1"/>
    <xf numFmtId="0" fontId="0" fillId="2" borderId="18" xfId="0" applyFill="1" applyBorder="1"/>
    <xf numFmtId="0" fontId="0" fillId="2" borderId="19" xfId="0" applyFill="1" applyBorder="1"/>
    <xf numFmtId="0" fontId="0" fillId="2" borderId="20" xfId="0" applyFill="1" applyBorder="1"/>
    <xf numFmtId="0" fontId="0" fillId="0" borderId="0" xfId="0" applyAlignment="1">
      <alignment horizontal="center"/>
    </xf>
    <xf numFmtId="10" fontId="0" fillId="0" borderId="0" xfId="0" applyNumberFormat="1" applyAlignment="1">
      <alignment horizontal="center"/>
    </xf>
    <xf numFmtId="0" fontId="8" fillId="0" borderId="0" xfId="0" applyFont="1"/>
    <xf numFmtId="164" fontId="8" fillId="0" borderId="0" xfId="0" applyNumberFormat="1" applyFont="1"/>
    <xf numFmtId="0" fontId="13" fillId="0" borderId="0" xfId="0" applyFont="1"/>
    <xf numFmtId="2" fontId="0" fillId="11" borderId="14" xfId="0" applyNumberFormat="1" applyFill="1" applyBorder="1" applyAlignment="1">
      <alignment horizontal="center" vertical="center"/>
    </xf>
    <xf numFmtId="0" fontId="0" fillId="0" borderId="13" xfId="0" applyBorder="1" applyAlignment="1">
      <alignment horizontal="center"/>
    </xf>
    <xf numFmtId="0" fontId="0" fillId="0" borderId="4" xfId="0" applyBorder="1"/>
    <xf numFmtId="44" fontId="0" fillId="0" borderId="0" xfId="2" applyFont="1" applyBorder="1" applyAlignment="1">
      <alignment horizontal="center"/>
    </xf>
    <xf numFmtId="44" fontId="0" fillId="0" borderId="6" xfId="2" applyFont="1" applyBorder="1" applyAlignment="1">
      <alignment horizontal="center"/>
    </xf>
    <xf numFmtId="44" fontId="0" fillId="0" borderId="8" xfId="2" applyFont="1" applyBorder="1" applyAlignment="1">
      <alignment horizontal="center"/>
    </xf>
    <xf numFmtId="0" fontId="0" fillId="0" borderId="8" xfId="0" applyBorder="1" applyAlignment="1">
      <alignment horizontal="center"/>
    </xf>
    <xf numFmtId="10" fontId="0" fillId="0" borderId="8" xfId="0" applyNumberFormat="1" applyBorder="1" applyAlignment="1">
      <alignment horizontal="center"/>
    </xf>
    <xf numFmtId="44" fontId="0" fillId="0" borderId="9" xfId="2" applyFont="1" applyBorder="1" applyAlignment="1">
      <alignment horizontal="center"/>
    </xf>
    <xf numFmtId="0" fontId="0" fillId="10" borderId="14" xfId="0" applyFill="1" applyBorder="1" applyAlignment="1">
      <alignment horizontal="center" vertical="center"/>
    </xf>
    <xf numFmtId="0" fontId="0" fillId="0" borderId="24" xfId="0" applyBorder="1" applyAlignment="1">
      <alignment horizontal="center" vertical="center"/>
    </xf>
    <xf numFmtId="0" fontId="0" fillId="4" borderId="14" xfId="0" applyFill="1" applyBorder="1" applyAlignment="1">
      <alignment horizontal="center" vertical="center"/>
    </xf>
    <xf numFmtId="0" fontId="0" fillId="0" borderId="15" xfId="0" applyBorder="1"/>
    <xf numFmtId="0" fontId="0" fillId="0" borderId="14" xfId="0" applyBorder="1" applyAlignment="1">
      <alignment horizontal="center"/>
    </xf>
    <xf numFmtId="10" fontId="0" fillId="0" borderId="14" xfId="0" applyNumberFormat="1" applyBorder="1" applyAlignment="1">
      <alignment horizontal="center"/>
    </xf>
    <xf numFmtId="164" fontId="0" fillId="0" borderId="14" xfId="0" applyNumberFormat="1" applyBorder="1" applyAlignment="1">
      <alignment horizontal="center"/>
    </xf>
    <xf numFmtId="0" fontId="0" fillId="0" borderId="14" xfId="0" applyBorder="1" applyAlignment="1">
      <alignment vertical="center"/>
    </xf>
    <xf numFmtId="0" fontId="0" fillId="11" borderId="14" xfId="0" applyFill="1" applyBorder="1" applyAlignment="1">
      <alignment horizontal="left" vertical="center"/>
    </xf>
    <xf numFmtId="10" fontId="0" fillId="11" borderId="14" xfId="1" applyNumberFormat="1" applyFont="1" applyFill="1" applyBorder="1" applyAlignment="1">
      <alignment horizontal="center" vertical="center"/>
    </xf>
    <xf numFmtId="0" fontId="0" fillId="0" borderId="23" xfId="0" applyBorder="1" applyAlignment="1">
      <alignment vertical="center"/>
    </xf>
    <xf numFmtId="0" fontId="0" fillId="0" borderId="25" xfId="0" applyBorder="1" applyAlignment="1">
      <alignment horizontal="center" vertical="center"/>
    </xf>
    <xf numFmtId="2" fontId="0" fillId="0" borderId="25" xfId="0" applyNumberFormat="1" applyBorder="1" applyAlignment="1">
      <alignment horizontal="center" vertical="center"/>
    </xf>
    <xf numFmtId="0" fontId="0" fillId="0" borderId="16" xfId="0" applyBorder="1"/>
    <xf numFmtId="0" fontId="0" fillId="0" borderId="17" xfId="0" applyBorder="1"/>
    <xf numFmtId="0" fontId="0" fillId="0" borderId="19" xfId="0" applyBorder="1"/>
    <xf numFmtId="0" fontId="0" fillId="0" borderId="22" xfId="0" applyBorder="1"/>
    <xf numFmtId="0" fontId="0" fillId="0" borderId="20" xfId="0" applyBorder="1"/>
    <xf numFmtId="0" fontId="0" fillId="0" borderId="7" xfId="0" applyBorder="1" applyAlignment="1">
      <alignment horizontal="center" vertical="center"/>
    </xf>
    <xf numFmtId="9" fontId="0" fillId="0" borderId="9" xfId="0" applyNumberFormat="1" applyBorder="1" applyAlignment="1">
      <alignment horizontal="center" vertical="center"/>
    </xf>
    <xf numFmtId="9" fontId="0" fillId="0" borderId="22" xfId="0" applyNumberFormat="1" applyBorder="1" applyAlignment="1">
      <alignment horizontal="center"/>
    </xf>
    <xf numFmtId="0" fontId="0" fillId="0" borderId="5" xfId="0" applyBorder="1" applyAlignment="1">
      <alignment horizontal="center" vertical="center"/>
    </xf>
    <xf numFmtId="9" fontId="0" fillId="0" borderId="6" xfId="0" applyNumberFormat="1" applyBorder="1" applyAlignment="1">
      <alignment horizontal="center" vertical="center"/>
    </xf>
    <xf numFmtId="0" fontId="0" fillId="0" borderId="26" xfId="0" applyBorder="1"/>
    <xf numFmtId="0" fontId="0" fillId="0" borderId="27" xfId="0" applyBorder="1"/>
    <xf numFmtId="0" fontId="1" fillId="0" borderId="27" xfId="0" applyFont="1" applyBorder="1" applyAlignment="1">
      <alignment horizontal="center"/>
    </xf>
    <xf numFmtId="9" fontId="0" fillId="0" borderId="1" xfId="0" applyNumberFormat="1" applyBorder="1" applyAlignment="1">
      <alignment horizontal="center" vertical="center"/>
    </xf>
    <xf numFmtId="2" fontId="0" fillId="11" borderId="29" xfId="0" applyNumberFormat="1" applyFill="1" applyBorder="1" applyAlignment="1">
      <alignment horizontal="center" vertical="center"/>
    </xf>
    <xf numFmtId="10" fontId="0" fillId="0" borderId="27" xfId="1" applyNumberFormat="1" applyFont="1" applyBorder="1"/>
    <xf numFmtId="10" fontId="0" fillId="0" borderId="27" xfId="0" applyNumberFormat="1" applyBorder="1"/>
    <xf numFmtId="10" fontId="0" fillId="0" borderId="0" xfId="0" applyNumberFormat="1"/>
    <xf numFmtId="10" fontId="0" fillId="0" borderId="22" xfId="0" applyNumberFormat="1" applyBorder="1"/>
    <xf numFmtId="0" fontId="0" fillId="0" borderId="0" xfId="0" applyAlignment="1">
      <alignment vertical="center"/>
    </xf>
    <xf numFmtId="9" fontId="0" fillId="0" borderId="0" xfId="0" applyNumberFormat="1" applyAlignment="1">
      <alignment vertical="center"/>
    </xf>
    <xf numFmtId="0" fontId="1" fillId="0" borderId="21" xfId="0" applyFont="1" applyBorder="1"/>
    <xf numFmtId="0" fontId="0" fillId="13" borderId="10" xfId="0" applyFill="1" applyBorder="1" applyAlignment="1">
      <alignment vertical="center"/>
    </xf>
    <xf numFmtId="9" fontId="0" fillId="13" borderId="11" xfId="0" applyNumberFormat="1" applyFill="1" applyBorder="1" applyAlignment="1">
      <alignment vertical="center"/>
    </xf>
    <xf numFmtId="9" fontId="0" fillId="13" borderId="12" xfId="0" applyNumberFormat="1" applyFill="1" applyBorder="1" applyAlignment="1">
      <alignment vertical="center"/>
    </xf>
    <xf numFmtId="10" fontId="0" fillId="13" borderId="11" xfId="0" applyNumberFormat="1" applyFill="1" applyBorder="1" applyAlignment="1">
      <alignment vertical="center"/>
    </xf>
    <xf numFmtId="165" fontId="0" fillId="0" borderId="6" xfId="0" applyNumberFormat="1" applyBorder="1" applyAlignment="1">
      <alignment horizontal="center" vertical="center"/>
    </xf>
    <xf numFmtId="165" fontId="0" fillId="0" borderId="9" xfId="0" applyNumberFormat="1" applyBorder="1" applyAlignment="1">
      <alignment horizontal="center" vertical="center"/>
    </xf>
    <xf numFmtId="0" fontId="0" fillId="6" borderId="21" xfId="0" applyFill="1" applyBorder="1"/>
    <xf numFmtId="0" fontId="0" fillId="6" borderId="0" xfId="0" applyFill="1"/>
    <xf numFmtId="0" fontId="0" fillId="6" borderId="22" xfId="0" applyFill="1" applyBorder="1"/>
    <xf numFmtId="0" fontId="0" fillId="4" borderId="21" xfId="0" applyFill="1" applyBorder="1"/>
    <xf numFmtId="0" fontId="0" fillId="4" borderId="0" xfId="0" applyFill="1"/>
    <xf numFmtId="0" fontId="0" fillId="4" borderId="22" xfId="0" applyFill="1" applyBorder="1"/>
    <xf numFmtId="0" fontId="23" fillId="5" borderId="21" xfId="0" applyFont="1" applyFill="1" applyBorder="1"/>
    <xf numFmtId="0" fontId="23" fillId="5" borderId="0" xfId="0" applyFont="1" applyFill="1"/>
    <xf numFmtId="0" fontId="23" fillId="5" borderId="22" xfId="0" applyFont="1" applyFill="1" applyBorder="1"/>
    <xf numFmtId="0" fontId="23" fillId="5" borderId="18" xfId="0" applyFont="1" applyFill="1" applyBorder="1"/>
    <xf numFmtId="0" fontId="23" fillId="5" borderId="19" xfId="0" applyFont="1" applyFill="1" applyBorder="1"/>
    <xf numFmtId="0" fontId="23" fillId="5" borderId="20" xfId="0" applyFont="1" applyFill="1" applyBorder="1"/>
    <xf numFmtId="0" fontId="0" fillId="2" borderId="14" xfId="0" applyFill="1" applyBorder="1"/>
    <xf numFmtId="0" fontId="0" fillId="2" borderId="14" xfId="0" applyFill="1" applyBorder="1" applyAlignment="1">
      <alignment horizontal="center" vertical="center"/>
    </xf>
    <xf numFmtId="0" fontId="0" fillId="6" borderId="14" xfId="0" applyFill="1" applyBorder="1" applyAlignment="1">
      <alignment horizontal="center" vertical="center"/>
    </xf>
    <xf numFmtId="0" fontId="23" fillId="5" borderId="14" xfId="0" applyFont="1" applyFill="1" applyBorder="1" applyAlignment="1">
      <alignment horizontal="center" vertical="center"/>
    </xf>
    <xf numFmtId="0" fontId="0" fillId="8" borderId="14" xfId="0" applyFill="1" applyBorder="1" applyAlignment="1">
      <alignment horizontal="center" vertical="center"/>
    </xf>
    <xf numFmtId="0" fontId="0" fillId="2" borderId="14" xfId="0" applyFill="1" applyBorder="1" applyAlignment="1">
      <alignment horizontal="center" wrapText="1"/>
    </xf>
    <xf numFmtId="0" fontId="0" fillId="2" borderId="14" xfId="0" applyFill="1" applyBorder="1" applyAlignment="1">
      <alignment horizontal="center" vertical="center" wrapText="1"/>
    </xf>
    <xf numFmtId="0" fontId="0" fillId="10" borderId="21" xfId="0" applyFill="1" applyBorder="1"/>
    <xf numFmtId="0" fontId="0" fillId="10" borderId="0" xfId="0" applyFill="1"/>
    <xf numFmtId="44" fontId="0" fillId="10" borderId="0" xfId="2" applyFont="1" applyFill="1" applyBorder="1" applyAlignment="1">
      <alignment horizontal="center"/>
    </xf>
    <xf numFmtId="0" fontId="0" fillId="10" borderId="0" xfId="0" applyFill="1" applyAlignment="1">
      <alignment horizontal="center"/>
    </xf>
    <xf numFmtId="10" fontId="0" fillId="10" borderId="0" xfId="0" applyNumberFormat="1" applyFill="1" applyAlignment="1">
      <alignment horizontal="center"/>
    </xf>
    <xf numFmtId="10" fontId="0" fillId="10" borderId="0" xfId="0" applyNumberFormat="1" applyFill="1"/>
    <xf numFmtId="9" fontId="0" fillId="10" borderId="22" xfId="0" applyNumberFormat="1" applyFill="1" applyBorder="1" applyAlignment="1">
      <alignment horizontal="center"/>
    </xf>
    <xf numFmtId="0" fontId="0" fillId="14" borderId="0" xfId="0" applyFill="1"/>
    <xf numFmtId="44" fontId="0" fillId="14" borderId="0" xfId="2" applyFont="1" applyFill="1" applyBorder="1" applyAlignment="1">
      <alignment horizontal="center"/>
    </xf>
    <xf numFmtId="0" fontId="0" fillId="14" borderId="0" xfId="0" applyFill="1" applyAlignment="1">
      <alignment horizontal="center"/>
    </xf>
    <xf numFmtId="10" fontId="0" fillId="14" borderId="0" xfId="0" applyNumberFormat="1" applyFill="1" applyAlignment="1">
      <alignment horizontal="center"/>
    </xf>
    <xf numFmtId="10" fontId="0" fillId="14" borderId="0" xfId="0" applyNumberFormat="1" applyFill="1"/>
    <xf numFmtId="9" fontId="0" fillId="14" borderId="22" xfId="0" applyNumberFormat="1" applyFill="1" applyBorder="1" applyAlignment="1">
      <alignment horizontal="center"/>
    </xf>
    <xf numFmtId="0" fontId="0" fillId="14" borderId="21" xfId="0"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9" borderId="15" xfId="0" applyFill="1" applyBorder="1" applyAlignment="1">
      <alignment horizontal="left" vertical="center" wrapText="1"/>
    </xf>
    <xf numFmtId="0" fontId="0" fillId="9" borderId="16" xfId="0" applyFill="1" applyBorder="1" applyAlignment="1">
      <alignment horizontal="left" vertical="center" wrapText="1"/>
    </xf>
    <xf numFmtId="0" fontId="0" fillId="9" borderId="17" xfId="0" applyFill="1" applyBorder="1" applyAlignment="1">
      <alignment horizontal="left" vertical="center" wrapText="1"/>
    </xf>
    <xf numFmtId="0" fontId="0" fillId="9" borderId="21" xfId="0" applyFill="1" applyBorder="1" applyAlignment="1">
      <alignment horizontal="left" vertical="center" wrapText="1"/>
    </xf>
    <xf numFmtId="0" fontId="0" fillId="9" borderId="0" xfId="0" applyFill="1" applyAlignment="1">
      <alignment horizontal="left" vertical="center" wrapText="1"/>
    </xf>
    <xf numFmtId="0" fontId="0" fillId="9" borderId="22" xfId="0" applyFill="1" applyBorder="1" applyAlignment="1">
      <alignment horizontal="left" vertical="center" wrapText="1"/>
    </xf>
    <xf numFmtId="0" fontId="0" fillId="9" borderId="18" xfId="0" applyFill="1" applyBorder="1" applyAlignment="1">
      <alignment horizontal="left" vertical="center" wrapText="1"/>
    </xf>
    <xf numFmtId="0" fontId="0" fillId="9" borderId="19" xfId="0" applyFill="1" applyBorder="1" applyAlignment="1">
      <alignment horizontal="left" vertical="center" wrapText="1"/>
    </xf>
    <xf numFmtId="0" fontId="0" fillId="9" borderId="20" xfId="0" applyFill="1" applyBorder="1" applyAlignment="1">
      <alignment horizontal="left" vertical="center" wrapText="1"/>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6" fillId="10" borderId="4" xfId="0" applyFont="1" applyFill="1" applyBorder="1" applyAlignment="1">
      <alignment horizontal="center" vertical="center"/>
    </xf>
    <xf numFmtId="0" fontId="6" fillId="10" borderId="5" xfId="0" applyFont="1" applyFill="1" applyBorder="1" applyAlignment="1">
      <alignment horizontal="center" vertical="center"/>
    </xf>
    <xf numFmtId="0" fontId="6" fillId="10" borderId="0" xfId="0" applyFont="1" applyFill="1" applyAlignment="1">
      <alignment horizontal="center" vertical="center"/>
    </xf>
    <xf numFmtId="0" fontId="6" fillId="10" borderId="6" xfId="0" applyFont="1" applyFill="1" applyBorder="1" applyAlignment="1">
      <alignment horizontal="center" vertical="center"/>
    </xf>
    <xf numFmtId="0" fontId="6" fillId="12" borderId="2" xfId="0" applyFont="1" applyFill="1" applyBorder="1" applyAlignment="1">
      <alignment horizontal="center" vertical="center"/>
    </xf>
    <xf numFmtId="0" fontId="6" fillId="12" borderId="3" xfId="0" applyFont="1" applyFill="1" applyBorder="1" applyAlignment="1">
      <alignment horizontal="center" vertical="center"/>
    </xf>
    <xf numFmtId="0" fontId="6" fillId="12" borderId="4" xfId="0" applyFont="1" applyFill="1" applyBorder="1" applyAlignment="1">
      <alignment horizontal="center" vertical="center"/>
    </xf>
    <xf numFmtId="0" fontId="6" fillId="12" borderId="7" xfId="0" applyFont="1" applyFill="1" applyBorder="1" applyAlignment="1">
      <alignment horizontal="center" vertical="center"/>
    </xf>
    <xf numFmtId="0" fontId="6" fillId="12" borderId="8" xfId="0" applyFont="1" applyFill="1" applyBorder="1" applyAlignment="1">
      <alignment horizontal="center" vertical="center"/>
    </xf>
    <xf numFmtId="0" fontId="6" fillId="12" borderId="9"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0" xfId="0" applyFont="1" applyFill="1" applyAlignment="1">
      <alignment horizontal="center" vertical="center"/>
    </xf>
    <xf numFmtId="0" fontId="6" fillId="6" borderId="6"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3" xfId="0" applyFont="1" applyFill="1" applyBorder="1" applyAlignment="1">
      <alignment horizontal="center" vertical="center"/>
    </xf>
    <xf numFmtId="0" fontId="6" fillId="7" borderId="4" xfId="0" applyFont="1" applyFill="1" applyBorder="1" applyAlignment="1">
      <alignment horizontal="center" vertical="center"/>
    </xf>
    <xf numFmtId="0" fontId="6" fillId="7" borderId="7" xfId="0" applyFont="1" applyFill="1" applyBorder="1" applyAlignment="1">
      <alignment horizontal="center" vertical="center"/>
    </xf>
    <xf numFmtId="0" fontId="6" fillId="7" borderId="8" xfId="0" applyFont="1" applyFill="1" applyBorder="1" applyAlignment="1">
      <alignment horizontal="center" vertical="center"/>
    </xf>
    <xf numFmtId="0" fontId="6" fillId="7" borderId="9"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0" xfId="0" applyFont="1" applyFill="1" applyAlignment="1">
      <alignment horizontal="center" vertical="center"/>
    </xf>
    <xf numFmtId="0" fontId="10" fillId="5" borderId="6" xfId="0" applyFont="1" applyFill="1" applyBorder="1" applyAlignment="1">
      <alignment horizontal="center" vertical="center"/>
    </xf>
    <xf numFmtId="0" fontId="1" fillId="2" borderId="23" xfId="0" applyFont="1" applyFill="1" applyBorder="1" applyAlignment="1">
      <alignment horizontal="center"/>
    </xf>
    <xf numFmtId="0" fontId="0" fillId="2" borderId="25" xfId="0" applyFill="1" applyBorder="1" applyAlignment="1">
      <alignment horizontal="center"/>
    </xf>
    <xf numFmtId="0" fontId="0" fillId="2" borderId="24" xfId="0" applyFill="1" applyBorder="1" applyAlignment="1">
      <alignment horizontal="center"/>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0" fontId="6" fillId="8" borderId="4" xfId="0" applyFont="1" applyFill="1" applyBorder="1" applyAlignment="1">
      <alignment horizontal="center" vertical="center"/>
    </xf>
    <xf numFmtId="0" fontId="6" fillId="8" borderId="7" xfId="0" applyFont="1" applyFill="1" applyBorder="1" applyAlignment="1">
      <alignment horizontal="center" vertical="center"/>
    </xf>
    <xf numFmtId="0" fontId="6" fillId="8" borderId="8" xfId="0" applyFont="1" applyFill="1" applyBorder="1" applyAlignment="1">
      <alignment horizontal="center" vertical="center"/>
    </xf>
    <xf numFmtId="0" fontId="6" fillId="8" borderId="9" xfId="0" applyFont="1" applyFill="1" applyBorder="1" applyAlignment="1">
      <alignment horizontal="center" vertical="center"/>
    </xf>
    <xf numFmtId="0" fontId="7" fillId="9" borderId="15" xfId="0" applyFont="1" applyFill="1" applyBorder="1" applyAlignment="1">
      <alignment horizontal="left" vertical="center" wrapText="1"/>
    </xf>
    <xf numFmtId="0" fontId="1" fillId="6" borderId="23" xfId="0" applyFont="1" applyFill="1" applyBorder="1" applyAlignment="1">
      <alignment horizontal="left" vertical="center"/>
    </xf>
    <xf numFmtId="0" fontId="1" fillId="6" borderId="24" xfId="0" applyFont="1" applyFill="1" applyBorder="1" applyAlignment="1">
      <alignment horizontal="left" vertical="center"/>
    </xf>
    <xf numFmtId="0" fontId="0" fillId="0" borderId="23" xfId="0" applyBorder="1" applyAlignment="1">
      <alignment horizontal="center" vertical="center"/>
    </xf>
    <xf numFmtId="0" fontId="0" fillId="0" borderId="24" xfId="0" applyBorder="1" applyAlignment="1">
      <alignment horizontal="center" vertical="center"/>
    </xf>
    <xf numFmtId="0" fontId="1" fillId="6" borderId="10" xfId="0" applyFont="1" applyFill="1" applyBorder="1" applyAlignment="1">
      <alignment horizontal="left" vertical="center"/>
    </xf>
    <xf numFmtId="0" fontId="1" fillId="6" borderId="28" xfId="0" applyFont="1" applyFill="1" applyBorder="1" applyAlignment="1">
      <alignment horizontal="left" vertical="center"/>
    </xf>
    <xf numFmtId="10" fontId="0" fillId="0" borderId="0" xfId="1" applyNumberFormat="1" applyFont="1" applyAlignment="1">
      <alignment horizontal="center"/>
    </xf>
  </cellXfs>
  <cellStyles count="3">
    <cellStyle name="Normale" xfId="0" builtinId="0"/>
    <cellStyle name="Percentuale" xfId="1" builtinId="5"/>
    <cellStyle name="Valuta" xfId="2" builtinId="4"/>
  </cellStyles>
  <dxfs count="7">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4300"/>
      <color rgb="FFAA4F10"/>
      <color rgb="FF8F8400"/>
      <color rgb="FFCF0000"/>
      <color rgb="FFAF6C00"/>
      <color rgb="FF917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774700</xdr:colOff>
      <xdr:row>5</xdr:row>
      <xdr:rowOff>105989</xdr:rowOff>
    </xdr:from>
    <xdr:to>
      <xdr:col>17</xdr:col>
      <xdr:colOff>0</xdr:colOff>
      <xdr:row>28</xdr:row>
      <xdr:rowOff>67637</xdr:rowOff>
    </xdr:to>
    <xdr:pic>
      <xdr:nvPicPr>
        <xdr:cNvPr id="3" name="Immagine 2">
          <a:extLst>
            <a:ext uri="{FF2B5EF4-FFF2-40B4-BE49-F238E27FC236}">
              <a16:creationId xmlns:a16="http://schemas.microsoft.com/office/drawing/2014/main" id="{A5303AC0-E95B-BE58-02DB-1BCC4A6D6D92}"/>
            </a:ext>
          </a:extLst>
        </xdr:cNvPr>
        <xdr:cNvPicPr>
          <a:picLocks noChangeAspect="1"/>
        </xdr:cNvPicPr>
      </xdr:nvPicPr>
      <xdr:blipFill>
        <a:blip xmlns:r="http://schemas.openxmlformats.org/officeDocument/2006/relationships" r:embed="rId1"/>
        <a:stretch>
          <a:fillRect/>
        </a:stretch>
      </xdr:blipFill>
      <xdr:spPr>
        <a:xfrm>
          <a:off x="5727700" y="1274389"/>
          <a:ext cx="8305800" cy="4635248"/>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177800</xdr:colOff>
      <xdr:row>1</xdr:row>
      <xdr:rowOff>76200</xdr:rowOff>
    </xdr:from>
    <xdr:to>
      <xdr:col>15</xdr:col>
      <xdr:colOff>736600</xdr:colOff>
      <xdr:row>28</xdr:row>
      <xdr:rowOff>127000</xdr:rowOff>
    </xdr:to>
    <xdr:sp macro="" textlink="">
      <xdr:nvSpPr>
        <xdr:cNvPr id="2" name="CasellaDiTesto 1">
          <a:extLst>
            <a:ext uri="{FF2B5EF4-FFF2-40B4-BE49-F238E27FC236}">
              <a16:creationId xmlns:a16="http://schemas.microsoft.com/office/drawing/2014/main" id="{D9832EE4-55D7-B800-6260-2064B681BA34}"/>
            </a:ext>
          </a:extLst>
        </xdr:cNvPr>
        <xdr:cNvSpPr txBox="1"/>
      </xdr:nvSpPr>
      <xdr:spPr>
        <a:xfrm>
          <a:off x="177800" y="279400"/>
          <a:ext cx="12941300" cy="553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i="0" u="none" strike="noStrike">
              <a:solidFill>
                <a:schemeClr val="dk1"/>
              </a:solidFill>
              <a:effectLst/>
              <a:latin typeface="+mn-lt"/>
              <a:ea typeface="+mn-ea"/>
              <a:cs typeface="+mn-cs"/>
            </a:rPr>
            <a:t>DISCLAIMER</a:t>
          </a:r>
        </a:p>
        <a:p>
          <a:r>
            <a:rPr lang="it-IT" sz="1100" b="0" i="0" u="none" strike="noStrike">
              <a:solidFill>
                <a:schemeClr val="dk1"/>
              </a:solidFill>
              <a:effectLst/>
              <a:latin typeface="+mn-lt"/>
              <a:ea typeface="+mn-ea"/>
              <a:cs typeface="+mn-cs"/>
            </a:rPr>
            <a:t>Investimento Custodito – Boutique Finanziaria s.r.l. (la “Società”) è una società specializzata in servizi di formazione, divulgazione, studio e ricerca su temi finanziari nonché in servizi di consulenza generica. La Società non fornisce in nessun modo il servizio di consulenza finanziaria su investimenti Consulenza in materia di investimenti di cui all’art. 1, comma 5-septies, del d.lgs. 24 febbraio 1998, n. 58, né altri servizi di investimento oggetto di riserva di legge. La Società rimanda eventualmente tali rapporti a soggetti esterni  quali consulenti finanziari abilitati con i quali può intrattenere rapporti di natura puramente commerciale. Tutti i contenuti presenti all’interno del sito, dei documenti, dei video, degli articoli e qualsiasi riferimento al logo della Società sono da considerarsi a scopo  puramente informativo, educativo e divulgativo. Tutti i servizi offerti si ritengono esclusi dalle riserve di legge. Le informazioni, i prodotti, i dati, i servizi, gli strumenti e i documenti contenuti o descritti su questo documento/sito internet (i “Dati”) rivestono esclusivamente carattere informativo e non sono da intendersi come sostitutivi del servizio di Consulenza in materia di investimenti di cui all’art. 1, comma 5-septies, del d.lgs. 24 febbraio 1998, n. 58, oggetto quindi di riserva di legge. Le informazioni fornite sul documento/sito internet non costituiscono, pertanto, né un’attività pubblicitaria o una raccomandazione né un’offerta o un invito ad acquistare o vendere strumenti di investimento, ad effettuare un’operazione o ad assumere un impegno giuridico. I prodotti e gli strumenti finanziari, nonché gli studi menzionati non sono idonei per tutti gli investitori in quanto standardizzati. Le informazioni contenute non costituiscono un parere finanziario, legale, fiscale e/o una raccomandazione di qualsivoglia altra natura. Le decisioni di investimento o di altra natura non devono essere assunte esclusivamente sulla base di tali informazioni. Prima di adottare tali decisioni di investimento, si consiglia di richiedere una revisione approfondita della documentazione e la consulenza di uno specialista qualificato. La società mette a disposizione a pagamento la visione dei contenuti proprietari di tipo standardizzato ed esclusi dalla disciplina MiFid2, fornendo ai propri clienti le informazioni necessarie ad intraprendere un percorso di consapevolezza ed alfabetizzazione finanziaria. Gli strumenti presenti nei portafogli modello e nei casi studio sono esemplificativi della composizione di un portafoglio che replica una determinata strategia di investimento, sulla base di profili di rischio individuati in modo generico. La scelta degli strumenti è frutto di una semplice analisi costi benefici di strumenti finanziari a basso costo presenti su tutti i mercati finanziari, nella forma di fondi passivi indicizzati (ETF). Gli strumenti possono essere anche sostituiti con altri strumenti similari appartenenti alla stessa categoria. I rendimenti passati non sono necessariamente indicativi di quelli futuri ma rappresentano una mera rappresentazione di strategie adottate e in adozione. Il cliente è responsabile del proprio comportamento e delle decisioni intraprese nonché dei rischi derivanti dall’attività di investimento. La società declina ogni responsabilità derivanti da un  utilizzo improprio di tali informazioni. Aderendo ai servizi proposti il cliente è consapevole di avere accesso a contenuti proprietari protetti  da copyright e sollevando Investimento Custodito – Boutique Fiananziaria s.r.l. da qualsiasi utilizzo improprio di essi. I contenuti riportati appartengono al libero pensiero degli autori. Nella misura massima consentita dalle leggi e/o dai regolamenti vigenti, Investimento Custodito – Boutique Finanziaria s.r.l., nonché i suoi amministratori, agenti, dipendenti e appaltatori non assumano alcuna responsabilità per perdite o danni di qualsiasi natura derivanti da (i) l’accesso, l’utilizzo o la consultazione dei documenti e del Sito; (ii) qualsiasi inesattezza, errore, incompletezza o altra circostanza concernente i Dati contenuti; (iii) l’impossibilità di accedere o utilizzare i docmenti ed il Sito per qualsiasi ragione. Fatta salva l’ipotesi in cui siano accompagnati da una dichiarazione esplicita del contrario, tutti i materiali contenuti sono protetti da copyright, diritti relativi ai database o altri diritti di proprietà intellettuale di proprietà di Investimento Custodito – Boutique Finanziaria s.r.l.. Nessuna previsione è da intendersi come idonea a concedere alcuna licenza o diritto di utilizzare qualsiasi immagine, testo, marchio o logo. Il download o la copia dei Dati non è in alcuna forma idoneo a trasferire all’utente diritti di proprietà intellettuale su software o altri materiali. Qualsiasi riproduzione, pubblicazione o distribuzione dei contenuti è consentita esclusivamente nel caso di espressa autorizzazione scritta della Società e con specifica indicazione della fonte dei dati. I risultati passati non costituiscono un indicatore della performance futura di un investimento. Il valore degli investimenti può essere soggetto a fluttuazioni e gli investitori potrebbero non recuperare l’importo investito. Le variazioni dei tassi di cambio delle valute straniere possono altresì incrementare o diminuire il valore dell’investimento. Gabriele Galletta è Head of Market Strategist, Analista e formatore della società, sviluppa le soluzioni modello «All Weather», in quanto esperto, è si occupa dello sviluppo dei materiali formativi e dei prodotti formativi offerti dalla società. Lo sviluppo di portafogli modello non rappresenta in alcun modo consulenza in materia di investimento, ma servizio ausiliario all'attività di informazione e formazione svolta.</a:t>
          </a:r>
          <a:endParaRPr lang="it-IT" sz="1100"/>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A99D-9350-9540-96C0-35F596A95C36}">
  <dimension ref="G2:G7"/>
  <sheetViews>
    <sheetView workbookViewId="0">
      <selection activeCell="G13" sqref="G13"/>
    </sheetView>
  </sheetViews>
  <sheetFormatPr baseColWidth="10" defaultRowHeight="16"/>
  <cols>
    <col min="1" max="16384" width="10.83203125" style="3"/>
  </cols>
  <sheetData>
    <row r="2" spans="7:7" ht="28">
      <c r="G2" s="4" t="s">
        <v>1</v>
      </c>
    </row>
    <row r="7" spans="7:7"/>
  </sheetData>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56238-2C72-8343-9F0F-7074FEB4CD30}">
  <dimension ref="A1:R75"/>
  <sheetViews>
    <sheetView zoomScaleNormal="100" workbookViewId="0">
      <selection activeCell="H66" sqref="H65:H66"/>
    </sheetView>
  </sheetViews>
  <sheetFormatPr baseColWidth="10" defaultRowHeight="16"/>
  <cols>
    <col min="13" max="13" width="11" customWidth="1"/>
  </cols>
  <sheetData>
    <row r="1" spans="1:18" ht="26">
      <c r="A1" s="5" t="s">
        <v>61</v>
      </c>
    </row>
    <row r="2" spans="1:18" ht="26">
      <c r="A2" s="5"/>
    </row>
    <row r="3" spans="1:18" ht="17" thickBot="1"/>
    <row r="4" spans="1:18" ht="16" customHeight="1">
      <c r="B4" s="144" t="s">
        <v>2</v>
      </c>
      <c r="C4" s="145"/>
      <c r="D4" s="145"/>
      <c r="E4" s="145"/>
      <c r="F4" s="146"/>
      <c r="H4" s="150" t="s">
        <v>5</v>
      </c>
      <c r="I4" s="151"/>
      <c r="J4" s="151"/>
      <c r="K4" s="151"/>
      <c r="L4" s="152"/>
      <c r="N4" s="138" t="s">
        <v>14</v>
      </c>
      <c r="O4" s="139"/>
      <c r="P4" s="139"/>
      <c r="Q4" s="139"/>
      <c r="R4" s="140"/>
    </row>
    <row r="5" spans="1:18" ht="17" customHeight="1" thickBot="1">
      <c r="B5" s="147"/>
      <c r="C5" s="148"/>
      <c r="D5" s="148"/>
      <c r="E5" s="148"/>
      <c r="F5" s="149"/>
      <c r="H5" s="153"/>
      <c r="I5" s="154"/>
      <c r="J5" s="154"/>
      <c r="K5" s="154"/>
      <c r="L5" s="155"/>
      <c r="N5" s="141"/>
      <c r="O5" s="142"/>
      <c r="P5" s="142"/>
      <c r="Q5" s="142"/>
      <c r="R5" s="143"/>
    </row>
    <row r="6" spans="1:18">
      <c r="B6" s="108" t="s">
        <v>3</v>
      </c>
      <c r="C6" s="109"/>
      <c r="D6" s="109"/>
      <c r="E6" s="109"/>
      <c r="F6" s="110"/>
      <c r="H6" s="108" t="s">
        <v>4</v>
      </c>
      <c r="I6" s="109"/>
      <c r="J6" s="109"/>
      <c r="K6" s="109"/>
      <c r="L6" s="110"/>
      <c r="N6" s="108" t="s">
        <v>4</v>
      </c>
      <c r="O6" s="109"/>
      <c r="P6" s="109"/>
      <c r="Q6" s="109"/>
      <c r="R6" s="110"/>
    </row>
    <row r="7" spans="1:18">
      <c r="B7" s="111"/>
      <c r="C7" s="112"/>
      <c r="D7" s="112"/>
      <c r="E7" s="112"/>
      <c r="F7" s="113"/>
      <c r="H7" s="111"/>
      <c r="I7" s="112"/>
      <c r="J7" s="112"/>
      <c r="K7" s="112"/>
      <c r="L7" s="113"/>
      <c r="N7" s="111"/>
      <c r="O7" s="112"/>
      <c r="P7" s="112"/>
      <c r="Q7" s="112"/>
      <c r="R7" s="113"/>
    </row>
    <row r="8" spans="1:18">
      <c r="B8" s="111"/>
      <c r="C8" s="112"/>
      <c r="D8" s="112"/>
      <c r="E8" s="112"/>
      <c r="F8" s="113"/>
      <c r="H8" s="111"/>
      <c r="I8" s="112"/>
      <c r="J8" s="112"/>
      <c r="K8" s="112"/>
      <c r="L8" s="113"/>
      <c r="N8" s="111"/>
      <c r="O8" s="112"/>
      <c r="P8" s="112"/>
      <c r="Q8" s="112"/>
      <c r="R8" s="113"/>
    </row>
    <row r="9" spans="1:18">
      <c r="B9" s="114"/>
      <c r="C9" s="115"/>
      <c r="D9" s="115"/>
      <c r="E9" s="115"/>
      <c r="F9" s="116"/>
      <c r="H9" s="114"/>
      <c r="I9" s="115"/>
      <c r="J9" s="115"/>
      <c r="K9" s="115"/>
      <c r="L9" s="116"/>
      <c r="N9" s="114"/>
      <c r="O9" s="115"/>
      <c r="P9" s="115"/>
      <c r="Q9" s="115"/>
      <c r="R9" s="116"/>
    </row>
    <row r="10" spans="1:18">
      <c r="B10" s="9"/>
      <c r="C10" s="9"/>
      <c r="D10" s="9"/>
      <c r="E10" s="9"/>
      <c r="F10" s="9"/>
      <c r="H10" s="9"/>
      <c r="I10" s="9"/>
      <c r="J10" s="9"/>
      <c r="K10" s="9"/>
      <c r="L10" s="9"/>
      <c r="N10" s="9"/>
      <c r="O10" s="9"/>
      <c r="P10" s="9"/>
      <c r="Q10" s="9"/>
      <c r="R10" s="9"/>
    </row>
    <row r="11" spans="1:18" ht="17" thickBot="1"/>
    <row r="12" spans="1:18" ht="16" customHeight="1">
      <c r="B12" s="144" t="s">
        <v>10</v>
      </c>
      <c r="C12" s="145"/>
      <c r="D12" s="145"/>
      <c r="E12" s="145"/>
      <c r="F12" s="146"/>
      <c r="H12" s="126" t="s">
        <v>10</v>
      </c>
      <c r="I12" s="127"/>
      <c r="J12" s="127"/>
      <c r="K12" s="127"/>
      <c r="L12" s="128"/>
      <c r="N12" s="156" t="s">
        <v>10</v>
      </c>
      <c r="O12" s="157"/>
      <c r="P12" s="157"/>
      <c r="Q12" s="157"/>
      <c r="R12" s="158"/>
    </row>
    <row r="13" spans="1:18" ht="16" customHeight="1">
      <c r="B13" s="147"/>
      <c r="C13" s="148"/>
      <c r="D13" s="148"/>
      <c r="E13" s="148"/>
      <c r="F13" s="149"/>
      <c r="H13" s="129"/>
      <c r="I13" s="130"/>
      <c r="J13" s="130"/>
      <c r="K13" s="130"/>
      <c r="L13" s="131"/>
      <c r="N13" s="159"/>
      <c r="O13" s="160"/>
      <c r="P13" s="160"/>
      <c r="Q13" s="160"/>
      <c r="R13" s="161"/>
    </row>
    <row r="14" spans="1:18" ht="16" customHeight="1">
      <c r="B14" s="117" t="s">
        <v>80</v>
      </c>
      <c r="C14" s="118"/>
      <c r="D14" s="118"/>
      <c r="E14" s="118"/>
      <c r="F14" s="119"/>
      <c r="H14" s="117" t="s">
        <v>82</v>
      </c>
      <c r="I14" s="118"/>
      <c r="J14" s="118"/>
      <c r="K14" s="118"/>
      <c r="L14" s="119"/>
      <c r="N14" s="117" t="s">
        <v>15</v>
      </c>
      <c r="O14" s="118"/>
      <c r="P14" s="118"/>
      <c r="Q14" s="118"/>
      <c r="R14" s="119"/>
    </row>
    <row r="15" spans="1:18">
      <c r="B15" s="120"/>
      <c r="C15" s="121"/>
      <c r="D15" s="121"/>
      <c r="E15" s="121"/>
      <c r="F15" s="122"/>
      <c r="H15" s="120"/>
      <c r="I15" s="121"/>
      <c r="J15" s="121"/>
      <c r="K15" s="121"/>
      <c r="L15" s="122"/>
      <c r="N15" s="120"/>
      <c r="O15" s="121"/>
      <c r="P15" s="121"/>
      <c r="Q15" s="121"/>
      <c r="R15" s="122"/>
    </row>
    <row r="16" spans="1:18">
      <c r="B16" s="120"/>
      <c r="C16" s="121"/>
      <c r="D16" s="121"/>
      <c r="E16" s="121"/>
      <c r="F16" s="122"/>
      <c r="H16" s="120"/>
      <c r="I16" s="121"/>
      <c r="J16" s="121"/>
      <c r="K16" s="121"/>
      <c r="L16" s="122"/>
      <c r="N16" s="120"/>
      <c r="O16" s="121"/>
      <c r="P16" s="121"/>
      <c r="Q16" s="121"/>
      <c r="R16" s="122"/>
    </row>
    <row r="17" spans="2:18">
      <c r="B17" s="120"/>
      <c r="C17" s="121"/>
      <c r="D17" s="121"/>
      <c r="E17" s="121"/>
      <c r="F17" s="122"/>
      <c r="H17" s="120"/>
      <c r="I17" s="121"/>
      <c r="J17" s="121"/>
      <c r="K17" s="121"/>
      <c r="L17" s="122"/>
      <c r="N17" s="120"/>
      <c r="O17" s="121"/>
      <c r="P17" s="121"/>
      <c r="Q17" s="121"/>
      <c r="R17" s="122"/>
    </row>
    <row r="18" spans="2:18">
      <c r="B18" s="123"/>
      <c r="C18" s="124"/>
      <c r="D18" s="124"/>
      <c r="E18" s="124"/>
      <c r="F18" s="125"/>
      <c r="H18" s="123"/>
      <c r="I18" s="124"/>
      <c r="J18" s="124"/>
      <c r="K18" s="124"/>
      <c r="L18" s="125"/>
      <c r="N18" s="123"/>
      <c r="O18" s="124"/>
      <c r="P18" s="124"/>
      <c r="Q18" s="124"/>
      <c r="R18" s="125"/>
    </row>
    <row r="19" spans="2:18" ht="16" customHeight="1">
      <c r="B19" s="117" t="s">
        <v>81</v>
      </c>
      <c r="C19" s="118"/>
      <c r="D19" s="118"/>
      <c r="E19" s="118"/>
      <c r="F19" s="119"/>
      <c r="H19" s="117" t="s">
        <v>81</v>
      </c>
      <c r="I19" s="118"/>
      <c r="J19" s="118"/>
      <c r="K19" s="118"/>
      <c r="L19" s="119"/>
      <c r="N19" s="117" t="s">
        <v>16</v>
      </c>
      <c r="O19" s="118"/>
      <c r="P19" s="118"/>
      <c r="Q19" s="118"/>
      <c r="R19" s="119"/>
    </row>
    <row r="20" spans="2:18">
      <c r="B20" s="120"/>
      <c r="C20" s="121"/>
      <c r="D20" s="121"/>
      <c r="E20" s="121"/>
      <c r="F20" s="122"/>
      <c r="H20" s="120"/>
      <c r="I20" s="121"/>
      <c r="J20" s="121"/>
      <c r="K20" s="121"/>
      <c r="L20" s="122"/>
      <c r="N20" s="120"/>
      <c r="O20" s="121"/>
      <c r="P20" s="121"/>
      <c r="Q20" s="121"/>
      <c r="R20" s="122"/>
    </row>
    <row r="21" spans="2:18">
      <c r="B21" s="120"/>
      <c r="C21" s="121"/>
      <c r="D21" s="121"/>
      <c r="E21" s="121"/>
      <c r="F21" s="122"/>
      <c r="H21" s="120"/>
      <c r="I21" s="121"/>
      <c r="J21" s="121"/>
      <c r="K21" s="121"/>
      <c r="L21" s="122"/>
      <c r="N21" s="120"/>
      <c r="O21" s="121"/>
      <c r="P21" s="121"/>
      <c r="Q21" s="121"/>
      <c r="R21" s="122"/>
    </row>
    <row r="22" spans="2:18">
      <c r="B22" s="120"/>
      <c r="C22" s="121"/>
      <c r="D22" s="121"/>
      <c r="E22" s="121"/>
      <c r="F22" s="122"/>
      <c r="H22" s="120"/>
      <c r="I22" s="121"/>
      <c r="J22" s="121"/>
      <c r="K22" s="121"/>
      <c r="L22" s="122"/>
      <c r="N22" s="120"/>
      <c r="O22" s="121"/>
      <c r="P22" s="121"/>
      <c r="Q22" s="121"/>
      <c r="R22" s="122"/>
    </row>
    <row r="23" spans="2:18">
      <c r="B23" s="123"/>
      <c r="C23" s="124"/>
      <c r="D23" s="124"/>
      <c r="E23" s="124"/>
      <c r="F23" s="125"/>
      <c r="H23" s="123"/>
      <c r="I23" s="124"/>
      <c r="J23" s="124"/>
      <c r="K23" s="124"/>
      <c r="L23" s="125"/>
      <c r="N23" s="123"/>
      <c r="O23" s="124"/>
      <c r="P23" s="124"/>
      <c r="Q23" s="124"/>
      <c r="R23" s="125"/>
    </row>
    <row r="26" spans="2:18" ht="19">
      <c r="B26" s="12" t="s">
        <v>6</v>
      </c>
      <c r="C26" s="13"/>
      <c r="D26" s="13"/>
      <c r="E26" s="13"/>
      <c r="F26" s="14"/>
      <c r="H26" s="12" t="s">
        <v>6</v>
      </c>
      <c r="I26" s="13"/>
      <c r="J26" s="13"/>
      <c r="K26" s="13"/>
      <c r="L26" s="14"/>
      <c r="N26" s="12" t="s">
        <v>6</v>
      </c>
      <c r="O26" s="13"/>
      <c r="P26" s="13"/>
      <c r="Q26" s="13"/>
      <c r="R26" s="14"/>
    </row>
    <row r="27" spans="2:18">
      <c r="B27" s="15"/>
      <c r="C27" s="3"/>
      <c r="D27" s="3"/>
      <c r="E27" s="3"/>
      <c r="F27" s="16"/>
      <c r="H27" s="15"/>
      <c r="I27" s="3"/>
      <c r="J27" s="3"/>
      <c r="K27" s="3"/>
      <c r="L27" s="16"/>
      <c r="N27" s="15"/>
      <c r="O27" s="3"/>
      <c r="P27" s="3"/>
      <c r="Q27" s="3"/>
      <c r="R27" s="16"/>
    </row>
    <row r="28" spans="2:18">
      <c r="B28" s="15" t="s">
        <v>7</v>
      </c>
      <c r="C28" s="3"/>
      <c r="D28" s="3"/>
      <c r="E28" s="3"/>
      <c r="F28" s="16"/>
      <c r="H28" s="15" t="s">
        <v>11</v>
      </c>
      <c r="I28" s="3"/>
      <c r="J28" s="3"/>
      <c r="K28" s="3"/>
      <c r="L28" s="16"/>
      <c r="N28" s="15" t="s">
        <v>17</v>
      </c>
      <c r="O28" s="3"/>
      <c r="P28" s="3"/>
      <c r="Q28" s="3"/>
      <c r="R28" s="16"/>
    </row>
    <row r="29" spans="2:18">
      <c r="B29" s="15"/>
      <c r="C29" s="3"/>
      <c r="D29" s="3"/>
      <c r="E29" s="3"/>
      <c r="F29" s="16"/>
      <c r="H29" s="15"/>
      <c r="I29" s="3"/>
      <c r="J29" s="3"/>
      <c r="K29" s="3"/>
      <c r="L29" s="16"/>
      <c r="N29" s="15" t="s">
        <v>18</v>
      </c>
      <c r="O29" s="3"/>
      <c r="P29" s="3"/>
      <c r="Q29" s="3"/>
      <c r="R29" s="16"/>
    </row>
    <row r="30" spans="2:18">
      <c r="B30" s="15" t="s">
        <v>8</v>
      </c>
      <c r="C30" s="3"/>
      <c r="D30" s="3"/>
      <c r="E30" s="3"/>
      <c r="F30" s="16"/>
      <c r="H30" s="15" t="s">
        <v>12</v>
      </c>
      <c r="I30" s="3"/>
      <c r="J30" s="3"/>
      <c r="K30" s="3"/>
      <c r="L30" s="16"/>
      <c r="N30" s="15"/>
      <c r="O30" s="3"/>
      <c r="P30" s="3"/>
      <c r="Q30" s="3"/>
      <c r="R30" s="16"/>
    </row>
    <row r="31" spans="2:18">
      <c r="B31" s="15"/>
      <c r="C31" s="3"/>
      <c r="D31" s="3"/>
      <c r="E31" s="3"/>
      <c r="F31" s="16"/>
      <c r="H31" s="15"/>
      <c r="I31" s="3"/>
      <c r="J31" s="3"/>
      <c r="K31" s="3"/>
      <c r="L31" s="16"/>
      <c r="N31" s="15" t="s">
        <v>19</v>
      </c>
      <c r="O31" s="3"/>
      <c r="P31" s="3"/>
      <c r="Q31" s="3"/>
      <c r="R31" s="16"/>
    </row>
    <row r="32" spans="2:18">
      <c r="B32" s="15" t="s">
        <v>9</v>
      </c>
      <c r="C32" s="3"/>
      <c r="D32" s="3"/>
      <c r="E32" s="3"/>
      <c r="F32" s="16"/>
      <c r="H32" s="15" t="s">
        <v>13</v>
      </c>
      <c r="I32" s="3"/>
      <c r="J32" s="3"/>
      <c r="K32" s="3"/>
      <c r="L32" s="16"/>
      <c r="N32" s="15" t="s">
        <v>20</v>
      </c>
      <c r="O32" s="3"/>
      <c r="P32" s="3"/>
      <c r="Q32" s="3"/>
      <c r="R32" s="16"/>
    </row>
    <row r="33" spans="2:18">
      <c r="B33" s="17"/>
      <c r="C33" s="18"/>
      <c r="D33" s="18"/>
      <c r="E33" s="18"/>
      <c r="F33" s="19"/>
      <c r="H33" s="17"/>
      <c r="I33" s="18"/>
      <c r="J33" s="18"/>
      <c r="K33" s="18"/>
      <c r="L33" s="19"/>
      <c r="N33" s="17"/>
      <c r="O33" s="18"/>
      <c r="P33" s="18"/>
      <c r="Q33" s="18"/>
      <c r="R33" s="19"/>
    </row>
    <row r="37" spans="2:18" ht="17" thickBot="1"/>
    <row r="38" spans="2:18">
      <c r="B38" s="144" t="s">
        <v>21</v>
      </c>
      <c r="C38" s="145"/>
      <c r="D38" s="145"/>
      <c r="E38" s="145"/>
      <c r="F38" s="146"/>
      <c r="H38" s="132" t="s">
        <v>53</v>
      </c>
      <c r="I38" s="133"/>
      <c r="J38" s="133"/>
      <c r="K38" s="133"/>
      <c r="L38" s="134"/>
      <c r="N38" s="138" t="s">
        <v>59</v>
      </c>
      <c r="O38" s="139"/>
      <c r="P38" s="139"/>
      <c r="Q38" s="139"/>
      <c r="R38" s="140"/>
    </row>
    <row r="39" spans="2:18" ht="17" thickBot="1">
      <c r="B39" s="147"/>
      <c r="C39" s="148"/>
      <c r="D39" s="148"/>
      <c r="E39" s="148"/>
      <c r="F39" s="149"/>
      <c r="H39" s="135"/>
      <c r="I39" s="136"/>
      <c r="J39" s="136"/>
      <c r="K39" s="136"/>
      <c r="L39" s="137"/>
      <c r="N39" s="141"/>
      <c r="O39" s="142"/>
      <c r="P39" s="142"/>
      <c r="Q39" s="142"/>
      <c r="R39" s="143"/>
    </row>
    <row r="40" spans="2:18">
      <c r="B40" s="108" t="s">
        <v>22</v>
      </c>
      <c r="C40" s="109"/>
      <c r="D40" s="109"/>
      <c r="E40" s="109"/>
      <c r="F40" s="110"/>
      <c r="H40" s="108" t="s">
        <v>56</v>
      </c>
      <c r="I40" s="109"/>
      <c r="J40" s="109"/>
      <c r="K40" s="109"/>
      <c r="L40" s="110"/>
      <c r="N40" s="108" t="s">
        <v>60</v>
      </c>
      <c r="O40" s="109"/>
      <c r="P40" s="109"/>
      <c r="Q40" s="109"/>
      <c r="R40" s="110"/>
    </row>
    <row r="41" spans="2:18">
      <c r="B41" s="111"/>
      <c r="C41" s="112"/>
      <c r="D41" s="112"/>
      <c r="E41" s="112"/>
      <c r="F41" s="113"/>
      <c r="H41" s="111"/>
      <c r="I41" s="112"/>
      <c r="J41" s="112"/>
      <c r="K41" s="112"/>
      <c r="L41" s="113"/>
      <c r="N41" s="111"/>
      <c r="O41" s="112"/>
      <c r="P41" s="112"/>
      <c r="Q41" s="112"/>
      <c r="R41" s="113"/>
    </row>
    <row r="42" spans="2:18">
      <c r="B42" s="111"/>
      <c r="C42" s="112"/>
      <c r="D42" s="112"/>
      <c r="E42" s="112"/>
      <c r="F42" s="113"/>
      <c r="H42" s="111"/>
      <c r="I42" s="112"/>
      <c r="J42" s="112"/>
      <c r="K42" s="112"/>
      <c r="L42" s="113"/>
      <c r="N42" s="111"/>
      <c r="O42" s="112"/>
      <c r="P42" s="112"/>
      <c r="Q42" s="112"/>
      <c r="R42" s="113"/>
    </row>
    <row r="43" spans="2:18">
      <c r="B43" s="114"/>
      <c r="C43" s="115"/>
      <c r="D43" s="115"/>
      <c r="E43" s="115"/>
      <c r="F43" s="116"/>
      <c r="H43" s="114"/>
      <c r="I43" s="115"/>
      <c r="J43" s="115"/>
      <c r="K43" s="115"/>
      <c r="L43" s="116"/>
      <c r="N43" s="114"/>
      <c r="O43" s="115"/>
      <c r="P43" s="115"/>
      <c r="Q43" s="115"/>
      <c r="R43" s="116"/>
    </row>
    <row r="45" spans="2:18" ht="17" thickBot="1"/>
    <row r="46" spans="2:18" ht="16" customHeight="1">
      <c r="B46" s="144" t="s">
        <v>10</v>
      </c>
      <c r="C46" s="145"/>
      <c r="D46" s="145"/>
      <c r="E46" s="145"/>
      <c r="F46" s="146"/>
      <c r="H46" s="165" t="s">
        <v>10</v>
      </c>
      <c r="I46" s="166"/>
      <c r="J46" s="166"/>
      <c r="K46" s="166"/>
      <c r="L46" s="167"/>
      <c r="N46" s="138" t="s">
        <v>10</v>
      </c>
      <c r="O46" s="139"/>
      <c r="P46" s="139"/>
      <c r="Q46" s="139"/>
      <c r="R46" s="140"/>
    </row>
    <row r="47" spans="2:18" ht="16" customHeight="1" thickBot="1">
      <c r="B47" s="147"/>
      <c r="C47" s="148"/>
      <c r="D47" s="148"/>
      <c r="E47" s="148"/>
      <c r="F47" s="149"/>
      <c r="H47" s="168"/>
      <c r="I47" s="169"/>
      <c r="J47" s="169"/>
      <c r="K47" s="169"/>
      <c r="L47" s="170"/>
      <c r="N47" s="141"/>
      <c r="O47" s="142"/>
      <c r="P47" s="142"/>
      <c r="Q47" s="142"/>
      <c r="R47" s="143"/>
    </row>
    <row r="48" spans="2:18">
      <c r="B48" s="117" t="s">
        <v>49</v>
      </c>
      <c r="C48" s="118"/>
      <c r="D48" s="118"/>
      <c r="E48" s="118"/>
      <c r="F48" s="119"/>
      <c r="H48" s="171" t="s">
        <v>57</v>
      </c>
      <c r="I48" s="118"/>
      <c r="J48" s="118"/>
      <c r="K48" s="118"/>
      <c r="L48" s="119"/>
      <c r="N48" s="117" t="s">
        <v>100</v>
      </c>
      <c r="O48" s="118"/>
      <c r="P48" s="118"/>
      <c r="Q48" s="118"/>
      <c r="R48" s="119"/>
    </row>
    <row r="49" spans="2:18">
      <c r="B49" s="120"/>
      <c r="C49" s="121"/>
      <c r="D49" s="121"/>
      <c r="E49" s="121"/>
      <c r="F49" s="122"/>
      <c r="H49" s="120"/>
      <c r="I49" s="121"/>
      <c r="J49" s="121"/>
      <c r="K49" s="121"/>
      <c r="L49" s="122"/>
      <c r="N49" s="120"/>
      <c r="O49" s="121"/>
      <c r="P49" s="121"/>
      <c r="Q49" s="121"/>
      <c r="R49" s="122"/>
    </row>
    <row r="50" spans="2:18">
      <c r="B50" s="120"/>
      <c r="C50" s="121"/>
      <c r="D50" s="121"/>
      <c r="E50" s="121"/>
      <c r="F50" s="122"/>
      <c r="H50" s="120"/>
      <c r="I50" s="121"/>
      <c r="J50" s="121"/>
      <c r="K50" s="121"/>
      <c r="L50" s="122"/>
      <c r="N50" s="120"/>
      <c r="O50" s="121"/>
      <c r="P50" s="121"/>
      <c r="Q50" s="121"/>
      <c r="R50" s="122"/>
    </row>
    <row r="51" spans="2:18">
      <c r="B51" s="120"/>
      <c r="C51" s="121"/>
      <c r="D51" s="121"/>
      <c r="E51" s="121"/>
      <c r="F51" s="122"/>
      <c r="H51" s="120"/>
      <c r="I51" s="121"/>
      <c r="J51" s="121"/>
      <c r="K51" s="121"/>
      <c r="L51" s="122"/>
      <c r="N51" s="120"/>
      <c r="O51" s="121"/>
      <c r="P51" s="121"/>
      <c r="Q51" s="121"/>
      <c r="R51" s="122"/>
    </row>
    <row r="52" spans="2:18">
      <c r="B52" s="123"/>
      <c r="C52" s="124"/>
      <c r="D52" s="124"/>
      <c r="E52" s="124"/>
      <c r="F52" s="125"/>
      <c r="H52" s="123"/>
      <c r="I52" s="124"/>
      <c r="J52" s="124"/>
      <c r="K52" s="124"/>
      <c r="L52" s="125"/>
      <c r="N52" s="123"/>
      <c r="O52" s="124"/>
      <c r="P52" s="124"/>
      <c r="Q52" s="124"/>
      <c r="R52" s="125"/>
    </row>
    <row r="53" spans="2:18">
      <c r="B53" s="117" t="s">
        <v>50</v>
      </c>
      <c r="C53" s="118"/>
      <c r="D53" s="118"/>
      <c r="E53" s="118"/>
      <c r="F53" s="119"/>
      <c r="H53" s="117" t="s">
        <v>84</v>
      </c>
      <c r="I53" s="118"/>
      <c r="J53" s="118"/>
      <c r="K53" s="118"/>
      <c r="L53" s="119"/>
      <c r="N53" s="117" t="s">
        <v>101</v>
      </c>
      <c r="O53" s="118"/>
      <c r="P53" s="118"/>
      <c r="Q53" s="118"/>
      <c r="R53" s="119"/>
    </row>
    <row r="54" spans="2:18">
      <c r="B54" s="120"/>
      <c r="C54" s="121"/>
      <c r="D54" s="121"/>
      <c r="E54" s="121"/>
      <c r="F54" s="122"/>
      <c r="H54" s="120"/>
      <c r="I54" s="121"/>
      <c r="J54" s="121"/>
      <c r="K54" s="121"/>
      <c r="L54" s="122"/>
      <c r="N54" s="120"/>
      <c r="O54" s="121"/>
      <c r="P54" s="121"/>
      <c r="Q54" s="121"/>
      <c r="R54" s="122"/>
    </row>
    <row r="55" spans="2:18">
      <c r="B55" s="120"/>
      <c r="C55" s="121"/>
      <c r="D55" s="121"/>
      <c r="E55" s="121"/>
      <c r="F55" s="122"/>
      <c r="H55" s="120"/>
      <c r="I55" s="121"/>
      <c r="J55" s="121"/>
      <c r="K55" s="121"/>
      <c r="L55" s="122"/>
      <c r="N55" s="120"/>
      <c r="O55" s="121"/>
      <c r="P55" s="121"/>
      <c r="Q55" s="121"/>
      <c r="R55" s="122"/>
    </row>
    <row r="56" spans="2:18">
      <c r="B56" s="120"/>
      <c r="C56" s="121"/>
      <c r="D56" s="121"/>
      <c r="E56" s="121"/>
      <c r="F56" s="122"/>
      <c r="H56" s="120"/>
      <c r="I56" s="121"/>
      <c r="J56" s="121"/>
      <c r="K56" s="121"/>
      <c r="L56" s="122"/>
      <c r="N56" s="120"/>
      <c r="O56" s="121"/>
      <c r="P56" s="121"/>
      <c r="Q56" s="121"/>
      <c r="R56" s="122"/>
    </row>
    <row r="57" spans="2:18">
      <c r="B57" s="123"/>
      <c r="C57" s="124"/>
      <c r="D57" s="124"/>
      <c r="E57" s="124"/>
      <c r="F57" s="125"/>
      <c r="H57" s="123"/>
      <c r="I57" s="124"/>
      <c r="J57" s="124"/>
      <c r="K57" s="124"/>
      <c r="L57" s="125"/>
      <c r="N57" s="123"/>
      <c r="O57" s="124"/>
      <c r="P57" s="124"/>
      <c r="Q57" s="124"/>
      <c r="R57" s="125"/>
    </row>
    <row r="60" spans="2:18" ht="19">
      <c r="B60" s="12" t="s">
        <v>6</v>
      </c>
      <c r="C60" s="13"/>
      <c r="D60" s="13"/>
      <c r="E60" s="13"/>
      <c r="F60" s="14"/>
      <c r="H60" s="12" t="s">
        <v>6</v>
      </c>
      <c r="I60" s="13"/>
      <c r="J60" s="13"/>
      <c r="K60" s="13"/>
      <c r="L60" s="14"/>
      <c r="N60" s="12" t="s">
        <v>6</v>
      </c>
      <c r="O60" s="13"/>
      <c r="P60" s="13"/>
      <c r="Q60" s="13"/>
      <c r="R60" s="14"/>
    </row>
    <row r="61" spans="2:18">
      <c r="B61" s="15"/>
      <c r="C61" s="3"/>
      <c r="D61" s="3"/>
      <c r="E61" s="3"/>
      <c r="F61" s="16"/>
      <c r="H61" s="15"/>
      <c r="I61" s="3"/>
      <c r="J61" s="3"/>
      <c r="K61" s="3"/>
      <c r="L61" s="16"/>
      <c r="N61" s="75" t="s">
        <v>88</v>
      </c>
      <c r="O61" s="76"/>
      <c r="P61" s="76"/>
      <c r="Q61" s="76"/>
      <c r="R61" s="77"/>
    </row>
    <row r="62" spans="2:18">
      <c r="B62" s="15" t="s">
        <v>52</v>
      </c>
      <c r="C62" s="3"/>
      <c r="D62" s="3"/>
      <c r="E62" s="3"/>
      <c r="F62" s="16"/>
      <c r="H62" s="15" t="s">
        <v>54</v>
      </c>
      <c r="I62" s="3"/>
      <c r="J62" s="3"/>
      <c r="K62" s="3"/>
      <c r="L62" s="16"/>
      <c r="N62" s="75" t="s">
        <v>86</v>
      </c>
      <c r="O62" s="76"/>
      <c r="P62" s="76"/>
      <c r="Q62" s="76"/>
      <c r="R62" s="77"/>
    </row>
    <row r="63" spans="2:18">
      <c r="B63" s="15"/>
      <c r="C63" s="3"/>
      <c r="D63" s="3"/>
      <c r="E63" s="3"/>
      <c r="F63" s="16"/>
      <c r="H63" s="15" t="s">
        <v>55</v>
      </c>
      <c r="I63" s="3"/>
      <c r="J63" s="3"/>
      <c r="K63" s="3"/>
      <c r="L63" s="16"/>
      <c r="N63" s="75" t="s">
        <v>90</v>
      </c>
      <c r="O63" s="76"/>
      <c r="P63" s="76"/>
      <c r="Q63" s="76"/>
      <c r="R63" s="77"/>
    </row>
    <row r="64" spans="2:18">
      <c r="B64" s="15" t="s">
        <v>51</v>
      </c>
      <c r="C64" s="3"/>
      <c r="D64" s="3"/>
      <c r="E64" s="3"/>
      <c r="F64" s="16"/>
      <c r="H64" s="10"/>
      <c r="I64" s="3"/>
      <c r="J64" s="3"/>
      <c r="K64" s="3"/>
      <c r="L64" s="16"/>
      <c r="N64" s="78" t="s">
        <v>85</v>
      </c>
      <c r="O64" s="79"/>
      <c r="P64" s="79"/>
      <c r="Q64" s="79"/>
      <c r="R64" s="80"/>
    </row>
    <row r="65" spans="2:18">
      <c r="B65" s="15"/>
      <c r="C65" s="3"/>
      <c r="D65" s="3"/>
      <c r="E65" s="3"/>
      <c r="F65" s="16"/>
      <c r="H65" s="15" t="s">
        <v>58</v>
      </c>
      <c r="I65" s="3"/>
      <c r="J65" s="3"/>
      <c r="K65" s="3"/>
      <c r="L65" s="16"/>
      <c r="N65" s="78" t="s">
        <v>91</v>
      </c>
      <c r="O65" s="79"/>
      <c r="P65" s="79"/>
      <c r="Q65" s="79"/>
      <c r="R65" s="80"/>
    </row>
    <row r="66" spans="2:18">
      <c r="B66" s="15" t="s">
        <v>34</v>
      </c>
      <c r="C66" s="3"/>
      <c r="D66" s="3"/>
      <c r="E66" s="3"/>
      <c r="F66" s="16"/>
      <c r="H66" s="15" t="s">
        <v>83</v>
      </c>
      <c r="I66" s="3"/>
      <c r="J66" s="3"/>
      <c r="K66" s="3"/>
      <c r="L66" s="16"/>
      <c r="N66" s="81" t="s">
        <v>87</v>
      </c>
      <c r="O66" s="82"/>
      <c r="P66" s="82"/>
      <c r="Q66" s="82"/>
      <c r="R66" s="83"/>
    </row>
    <row r="67" spans="2:18">
      <c r="B67" s="17"/>
      <c r="C67" s="18"/>
      <c r="D67" s="18"/>
      <c r="E67" s="18"/>
      <c r="F67" s="19"/>
      <c r="H67" s="17"/>
      <c r="I67" s="18"/>
      <c r="J67" s="18"/>
      <c r="K67" s="18"/>
      <c r="L67" s="19"/>
      <c r="N67" s="84" t="s">
        <v>89</v>
      </c>
      <c r="O67" s="85"/>
      <c r="P67" s="85"/>
      <c r="Q67" s="85"/>
      <c r="R67" s="86"/>
    </row>
    <row r="70" spans="2:18">
      <c r="N70" s="162" t="s">
        <v>99</v>
      </c>
      <c r="O70" s="163"/>
      <c r="P70" s="163"/>
      <c r="Q70" s="163"/>
      <c r="R70" s="164"/>
    </row>
    <row r="71" spans="2:18" ht="32" customHeight="1">
      <c r="N71" s="87"/>
      <c r="O71" s="92" t="s">
        <v>92</v>
      </c>
      <c r="P71" s="92" t="s">
        <v>93</v>
      </c>
      <c r="Q71" s="92" t="s">
        <v>94</v>
      </c>
      <c r="R71" s="93" t="s">
        <v>95</v>
      </c>
    </row>
    <row r="72" spans="2:18" ht="32" customHeight="1">
      <c r="N72" s="92" t="s">
        <v>92</v>
      </c>
      <c r="O72" s="88">
        <v>0</v>
      </c>
      <c r="P72" s="88"/>
      <c r="Q72" s="88"/>
      <c r="R72" s="89" t="s">
        <v>96</v>
      </c>
    </row>
    <row r="73" spans="2:18" ht="32" customHeight="1">
      <c r="N73" s="92" t="s">
        <v>93</v>
      </c>
      <c r="O73" s="88"/>
      <c r="P73" s="88">
        <v>0</v>
      </c>
      <c r="Q73" s="88"/>
      <c r="R73" s="36" t="s">
        <v>97</v>
      </c>
    </row>
    <row r="74" spans="2:18" ht="32" customHeight="1">
      <c r="N74" s="92" t="s">
        <v>94</v>
      </c>
      <c r="O74" s="88"/>
      <c r="P74" s="88"/>
      <c r="Q74" s="88">
        <v>0</v>
      </c>
      <c r="R74" s="90" t="s">
        <v>98</v>
      </c>
    </row>
    <row r="75" spans="2:18" ht="32" customHeight="1">
      <c r="N75" s="93" t="s">
        <v>95</v>
      </c>
      <c r="O75" s="89" t="s">
        <v>96</v>
      </c>
      <c r="P75" s="91" t="s">
        <v>97</v>
      </c>
      <c r="Q75" s="90" t="s">
        <v>98</v>
      </c>
      <c r="R75" s="88">
        <v>0</v>
      </c>
    </row>
  </sheetData>
  <mergeCells count="31">
    <mergeCell ref="N70:R70"/>
    <mergeCell ref="B53:F57"/>
    <mergeCell ref="H46:L47"/>
    <mergeCell ref="H48:L52"/>
    <mergeCell ref="H53:L57"/>
    <mergeCell ref="N46:R47"/>
    <mergeCell ref="N48:R52"/>
    <mergeCell ref="N53:R57"/>
    <mergeCell ref="N4:R5"/>
    <mergeCell ref="H6:L9"/>
    <mergeCell ref="N6:R9"/>
    <mergeCell ref="B46:F47"/>
    <mergeCell ref="B48:F52"/>
    <mergeCell ref="B6:F9"/>
    <mergeCell ref="B12:F13"/>
    <mergeCell ref="B14:F18"/>
    <mergeCell ref="B4:F5"/>
    <mergeCell ref="H4:L5"/>
    <mergeCell ref="N12:R13"/>
    <mergeCell ref="N14:R18"/>
    <mergeCell ref="N19:R23"/>
    <mergeCell ref="B38:F39"/>
    <mergeCell ref="B40:F43"/>
    <mergeCell ref="N38:R39"/>
    <mergeCell ref="N40:R43"/>
    <mergeCell ref="B19:F23"/>
    <mergeCell ref="H12:L13"/>
    <mergeCell ref="H14:L18"/>
    <mergeCell ref="H19:L23"/>
    <mergeCell ref="H38:L39"/>
    <mergeCell ref="H40:L43"/>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0DB69-1690-8E45-A048-67C54ED9C1B8}">
  <dimension ref="A1:J33"/>
  <sheetViews>
    <sheetView workbookViewId="0">
      <selection activeCell="J10" sqref="J10"/>
    </sheetView>
  </sheetViews>
  <sheetFormatPr baseColWidth="10" defaultRowHeight="16"/>
  <cols>
    <col min="1" max="1" width="26.33203125" customWidth="1"/>
    <col min="5" max="5" width="16.33203125" customWidth="1"/>
    <col min="6" max="6" width="17.6640625" customWidth="1"/>
    <col min="7" max="7" width="17.83203125" customWidth="1"/>
    <col min="8" max="8" width="15.83203125" customWidth="1"/>
    <col min="9" max="9" width="20.6640625" customWidth="1"/>
    <col min="10" max="10" width="22.6640625" customWidth="1"/>
    <col min="13" max="13" width="20.33203125" customWidth="1"/>
  </cols>
  <sheetData>
    <row r="1" spans="1:10" ht="26">
      <c r="A1" s="5" t="s">
        <v>62</v>
      </c>
    </row>
    <row r="3" spans="1:10" ht="17" thickBot="1"/>
    <row r="4" spans="1:10" ht="25" thickBot="1">
      <c r="A4" s="24" t="s">
        <v>33</v>
      </c>
      <c r="F4" s="26" t="s">
        <v>39</v>
      </c>
      <c r="G4" s="26" t="s">
        <v>35</v>
      </c>
      <c r="H4" s="26" t="s">
        <v>40</v>
      </c>
      <c r="I4" s="26" t="s">
        <v>38</v>
      </c>
      <c r="J4" s="26" t="s">
        <v>41</v>
      </c>
    </row>
    <row r="5" spans="1:10" ht="18" customHeight="1">
      <c r="A5" s="6"/>
      <c r="B5" s="1"/>
      <c r="C5" s="1"/>
      <c r="D5" s="1"/>
      <c r="E5" s="1"/>
      <c r="F5" s="1"/>
      <c r="G5" s="1"/>
      <c r="H5" s="1"/>
      <c r="I5" s="1"/>
      <c r="J5" s="27"/>
    </row>
    <row r="6" spans="1:10">
      <c r="A6" s="2" t="s">
        <v>7</v>
      </c>
      <c r="F6" s="28">
        <v>100</v>
      </c>
      <c r="G6" s="20">
        <v>8.1</v>
      </c>
      <c r="H6" s="21">
        <v>3.5000000000000003E-2</v>
      </c>
      <c r="I6" s="20">
        <f>G6/(1+H6)</f>
        <v>7.8260869565217392</v>
      </c>
      <c r="J6" s="29">
        <f>F6*(1-(I6*C$17%))</f>
        <v>76.521739130434781</v>
      </c>
    </row>
    <row r="7" spans="1:10">
      <c r="A7" s="2"/>
      <c r="F7" s="28"/>
      <c r="G7" s="20"/>
      <c r="H7" s="20"/>
      <c r="I7" s="20"/>
      <c r="J7" s="29"/>
    </row>
    <row r="8" spans="1:10">
      <c r="A8" s="2" t="s">
        <v>11</v>
      </c>
      <c r="F8" s="28">
        <v>100</v>
      </c>
      <c r="G8" s="20">
        <v>0.97</v>
      </c>
      <c r="H8" s="21">
        <v>3.5000000000000003E-2</v>
      </c>
      <c r="I8" s="20">
        <f t="shared" ref="I8:I14" si="0">G8/(1+H8)</f>
        <v>0.9371980676328503</v>
      </c>
      <c r="J8" s="29">
        <f>F8*(1-(I8*C$17%))</f>
        <v>97.188405797101453</v>
      </c>
    </row>
    <row r="9" spans="1:10">
      <c r="A9" s="2"/>
      <c r="F9" s="28"/>
      <c r="G9" s="20"/>
      <c r="H9" s="20"/>
      <c r="I9" s="20"/>
      <c r="J9" s="29"/>
    </row>
    <row r="10" spans="1:10">
      <c r="A10" s="2" t="s">
        <v>78</v>
      </c>
      <c r="E10" s="20" t="s">
        <v>79</v>
      </c>
      <c r="F10" s="28">
        <v>100</v>
      </c>
      <c r="G10" s="20">
        <v>0.98</v>
      </c>
      <c r="H10" s="21">
        <v>3.5000000000000003E-2</v>
      </c>
      <c r="I10" s="20">
        <f t="shared" si="0"/>
        <v>0.94685990338164261</v>
      </c>
      <c r="J10" s="29">
        <f>F10*(1-(I10*C$17%))</f>
        <v>97.159420289855063</v>
      </c>
    </row>
    <row r="11" spans="1:10">
      <c r="A11" s="2"/>
      <c r="F11" s="28"/>
      <c r="G11" s="20"/>
      <c r="H11" s="20"/>
      <c r="I11" s="20"/>
      <c r="J11" s="29"/>
    </row>
    <row r="12" spans="1:10">
      <c r="A12" s="2" t="s">
        <v>34</v>
      </c>
      <c r="F12" s="28">
        <v>100</v>
      </c>
      <c r="G12" s="20">
        <v>7.77</v>
      </c>
      <c r="H12" s="21">
        <v>3.5000000000000003E-2</v>
      </c>
      <c r="I12" s="20">
        <f t="shared" si="0"/>
        <v>7.5072463768115947</v>
      </c>
      <c r="J12" s="29">
        <f>F12*(1-(I12*C$17%))</f>
        <v>77.478260869565219</v>
      </c>
    </row>
    <row r="13" spans="1:10">
      <c r="A13" s="2"/>
      <c r="F13" s="28"/>
      <c r="H13" s="20"/>
      <c r="I13" s="20"/>
      <c r="J13" s="29"/>
    </row>
    <row r="14" spans="1:10" ht="17" thickBot="1">
      <c r="A14" s="7" t="s">
        <v>36</v>
      </c>
      <c r="B14" s="8"/>
      <c r="C14" s="8"/>
      <c r="D14" s="8"/>
      <c r="E14" s="8"/>
      <c r="F14" s="30">
        <v>100</v>
      </c>
      <c r="G14" s="31">
        <v>2.88</v>
      </c>
      <c r="H14" s="32">
        <v>3.5000000000000003E-2</v>
      </c>
      <c r="I14" s="31">
        <f t="shared" si="0"/>
        <v>2.7826086956521738</v>
      </c>
      <c r="J14" s="33">
        <f>F14*(1-(I14*C$17%))</f>
        <v>91.652173913043484</v>
      </c>
    </row>
    <row r="17" spans="1:9" ht="30" customHeight="1">
      <c r="A17" s="172" t="s">
        <v>42</v>
      </c>
      <c r="B17" s="173"/>
      <c r="C17" s="25">
        <v>3</v>
      </c>
      <c r="F17" s="36" t="s">
        <v>43</v>
      </c>
      <c r="G17" s="174" t="s">
        <v>44</v>
      </c>
      <c r="H17" s="175"/>
    </row>
    <row r="18" spans="1:9" ht="30" customHeight="1">
      <c r="F18" s="34" t="s">
        <v>45</v>
      </c>
      <c r="G18" s="174" t="s">
        <v>46</v>
      </c>
      <c r="H18" s="175"/>
    </row>
    <row r="22" spans="1:9" ht="24">
      <c r="A22" s="24" t="s">
        <v>37</v>
      </c>
    </row>
    <row r="23" spans="1:9" ht="24">
      <c r="A23" s="24"/>
    </row>
    <row r="24" spans="1:9" ht="19">
      <c r="A24" s="22" t="s">
        <v>47</v>
      </c>
    </row>
    <row r="25" spans="1:9" ht="23" customHeight="1">
      <c r="A25" s="41" t="s">
        <v>23</v>
      </c>
      <c r="B25" s="38">
        <v>100</v>
      </c>
      <c r="E25" s="44" t="s">
        <v>24</v>
      </c>
      <c r="F25" s="45">
        <v>1</v>
      </c>
      <c r="G25" s="45">
        <v>2</v>
      </c>
      <c r="H25" s="45">
        <v>3</v>
      </c>
      <c r="I25" s="35">
        <v>4</v>
      </c>
    </row>
    <row r="26" spans="1:9" ht="23" customHeight="1">
      <c r="A26" s="41" t="s">
        <v>25</v>
      </c>
      <c r="B26" s="38" t="s">
        <v>26</v>
      </c>
      <c r="F26" s="20"/>
      <c r="G26" s="20"/>
      <c r="H26" s="20"/>
      <c r="I26" s="20"/>
    </row>
    <row r="27" spans="1:9" ht="23" customHeight="1">
      <c r="A27" s="42" t="s">
        <v>48</v>
      </c>
      <c r="B27" s="43">
        <v>0.03</v>
      </c>
      <c r="E27" s="44" t="s">
        <v>27</v>
      </c>
      <c r="F27" s="45">
        <f>B29*B28</f>
        <v>35</v>
      </c>
      <c r="G27" s="45">
        <f>B29*B28</f>
        <v>35</v>
      </c>
      <c r="H27" s="45">
        <f>B29*B28</f>
        <v>35</v>
      </c>
      <c r="I27" s="35">
        <f>B29*B28+B29</f>
        <v>1035</v>
      </c>
    </row>
    <row r="28" spans="1:9" ht="23" customHeight="1">
      <c r="A28" s="41" t="s">
        <v>28</v>
      </c>
      <c r="B28" s="39">
        <v>3.5000000000000003E-2</v>
      </c>
    </row>
    <row r="29" spans="1:9" ht="23" customHeight="1">
      <c r="A29" s="41" t="s">
        <v>29</v>
      </c>
      <c r="B29" s="40">
        <v>1000</v>
      </c>
      <c r="E29" s="44" t="s">
        <v>30</v>
      </c>
      <c r="F29" s="45">
        <f>F27/((1+$B$27)^F25)</f>
        <v>33.980582524271846</v>
      </c>
      <c r="G29" s="45">
        <f t="shared" ref="G29:I29" si="1">G27/((1+$B$27)^G25)</f>
        <v>32.990856819681404</v>
      </c>
      <c r="H29" s="45">
        <f t="shared" si="1"/>
        <v>32.029958077360583</v>
      </c>
      <c r="I29" s="35">
        <f t="shared" si="1"/>
        <v>919.5840945927381</v>
      </c>
    </row>
    <row r="30" spans="1:9" ht="23" customHeight="1"/>
    <row r="31" spans="1:9" ht="23" customHeight="1">
      <c r="E31" s="22" t="s">
        <v>31</v>
      </c>
      <c r="F31" s="23">
        <f>SUM(F29:I29)</f>
        <v>1018.585492014052</v>
      </c>
    </row>
    <row r="32" spans="1:9" ht="23" customHeight="1"/>
    <row r="33" spans="5:7" ht="23" customHeight="1">
      <c r="E33" s="44" t="s">
        <v>32</v>
      </c>
      <c r="F33" s="46">
        <f>(F31/B29)*100</f>
        <v>101.8585492014052</v>
      </c>
      <c r="G33" s="35" t="str">
        <f>IF(F33&lt;100,"Sotto la pari","Sopra la pari")</f>
        <v>Sopra la pari</v>
      </c>
    </row>
  </sheetData>
  <mergeCells count="3">
    <mergeCell ref="A17:B17"/>
    <mergeCell ref="G17:H17"/>
    <mergeCell ref="G18:H18"/>
  </mergeCells>
  <conditionalFormatting sqref="C17">
    <cfRule type="cellIs" dxfId="6" priority="3" operator="lessThan">
      <formula>0</formula>
    </cfRule>
    <cfRule type="cellIs" dxfId="5" priority="4" operator="lessThan">
      <formula>"&gt;0"</formula>
    </cfRule>
  </conditionalFormatting>
  <conditionalFormatting sqref="A27:B27">
    <cfRule type="cellIs" dxfId="4" priority="1" operator="lessThan">
      <formula>0</formula>
    </cfRule>
    <cfRule type="cellIs" dxfId="3" priority="2" operator="lessThan">
      <formula>"&gt;0"</formula>
    </cfRule>
  </conditionalFormatting>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B8982-887B-E547-9364-8CDCC2764A07}">
  <dimension ref="A1:L96"/>
  <sheetViews>
    <sheetView tabSelected="1" topLeftCell="A6" workbookViewId="0">
      <selection activeCell="A31" sqref="A31:C34"/>
    </sheetView>
  </sheetViews>
  <sheetFormatPr baseColWidth="10" defaultRowHeight="16"/>
  <cols>
    <col min="1" max="1" width="18.33203125" customWidth="1"/>
    <col min="2" max="2" width="15.5" customWidth="1"/>
    <col min="6" max="6" width="14.83203125" customWidth="1"/>
    <col min="7" max="7" width="12.83203125" customWidth="1"/>
    <col min="8" max="9" width="16.33203125" customWidth="1"/>
    <col min="10" max="11" width="19.1640625" customWidth="1"/>
    <col min="12" max="12" width="14.6640625" customWidth="1"/>
  </cols>
  <sheetData>
    <row r="1" spans="1:12" ht="26">
      <c r="A1" s="5" t="s">
        <v>63</v>
      </c>
    </row>
    <row r="2" spans="1:12" ht="27" thickBot="1">
      <c r="A2" s="5"/>
    </row>
    <row r="3" spans="1:12" ht="28" customHeight="1" thickBot="1">
      <c r="A3" s="176" t="s">
        <v>74</v>
      </c>
      <c r="B3" s="177"/>
      <c r="C3" s="61">
        <v>3</v>
      </c>
    </row>
    <row r="4" spans="1:12" ht="27" customHeight="1" thickBot="1">
      <c r="A4" s="176" t="s">
        <v>75</v>
      </c>
      <c r="B4" s="177"/>
      <c r="C4" s="61">
        <v>-4</v>
      </c>
    </row>
    <row r="6" spans="1:12" ht="17" thickBot="1"/>
    <row r="7" spans="1:12" ht="24">
      <c r="A7" s="24" t="s">
        <v>64</v>
      </c>
      <c r="F7" s="26" t="s">
        <v>39</v>
      </c>
      <c r="G7" s="26" t="s">
        <v>35</v>
      </c>
      <c r="H7" s="26" t="s">
        <v>40</v>
      </c>
      <c r="I7" s="26" t="s">
        <v>38</v>
      </c>
      <c r="J7" s="26" t="s">
        <v>41</v>
      </c>
      <c r="K7" s="26" t="s">
        <v>65</v>
      </c>
      <c r="L7" s="26" t="s">
        <v>67</v>
      </c>
    </row>
    <row r="8" spans="1:12">
      <c r="A8" s="37"/>
      <c r="B8" s="47"/>
      <c r="C8" s="47"/>
      <c r="D8" s="47"/>
      <c r="E8" s="47"/>
      <c r="F8" s="47"/>
      <c r="G8" s="47"/>
      <c r="H8" s="47"/>
      <c r="I8" s="47"/>
      <c r="J8" s="47"/>
      <c r="K8" s="47"/>
      <c r="L8" s="48"/>
    </row>
    <row r="9" spans="1:12">
      <c r="A9" s="94" t="s">
        <v>7</v>
      </c>
      <c r="B9" s="95"/>
      <c r="C9" s="95"/>
      <c r="D9" s="95"/>
      <c r="E9" s="95"/>
      <c r="F9" s="96">
        <v>100</v>
      </c>
      <c r="G9" s="97">
        <v>8.1</v>
      </c>
      <c r="H9" s="98">
        <v>2.5000000000000001E-2</v>
      </c>
      <c r="I9" s="97">
        <f>G9/(1+H9)</f>
        <v>7.9024390243902438</v>
      </c>
      <c r="J9" s="96">
        <f>F9*(1-(I9*C$3%))</f>
        <v>76.292682926829272</v>
      </c>
      <c r="K9" s="99">
        <v>0.125</v>
      </c>
      <c r="L9" s="100">
        <f>-(F9-J9)/F9</f>
        <v>-0.23707317073170728</v>
      </c>
    </row>
    <row r="10" spans="1:12">
      <c r="A10" s="10"/>
      <c r="F10" s="28"/>
      <c r="G10" s="20"/>
      <c r="H10" s="20"/>
      <c r="I10" s="20"/>
      <c r="J10" s="28"/>
      <c r="K10" s="64"/>
      <c r="L10" s="50"/>
    </row>
    <row r="11" spans="1:12">
      <c r="A11" s="94" t="s">
        <v>11</v>
      </c>
      <c r="B11" s="95"/>
      <c r="C11" s="95"/>
      <c r="D11" s="95"/>
      <c r="E11" s="95"/>
      <c r="F11" s="96">
        <v>100</v>
      </c>
      <c r="G11" s="97">
        <v>0.99</v>
      </c>
      <c r="H11" s="98">
        <v>2.5000000000000001E-2</v>
      </c>
      <c r="I11" s="97">
        <f t="shared" ref="I11:I19" si="0">G11/(1+H11)</f>
        <v>0.96585365853658545</v>
      </c>
      <c r="J11" s="96">
        <f>F11*(1-(I11*C$3%))</f>
        <v>97.102439024390236</v>
      </c>
      <c r="K11" s="99">
        <v>0.15</v>
      </c>
      <c r="L11" s="100">
        <f t="shared" ref="L11" si="1">-(F11-J11)/F11</f>
        <v>-2.8975609756097639E-2</v>
      </c>
    </row>
    <row r="12" spans="1:12">
      <c r="A12" s="10"/>
      <c r="F12" s="28"/>
      <c r="G12" s="20"/>
      <c r="H12" s="20"/>
      <c r="I12" s="20"/>
      <c r="J12" s="28"/>
      <c r="K12" s="64"/>
      <c r="L12" s="50"/>
    </row>
    <row r="13" spans="1:12">
      <c r="A13" s="94" t="s">
        <v>77</v>
      </c>
      <c r="B13" s="95"/>
      <c r="C13" s="95"/>
      <c r="D13" s="95"/>
      <c r="E13" s="95"/>
      <c r="F13" s="96">
        <v>100</v>
      </c>
      <c r="G13" s="97">
        <v>-0.98</v>
      </c>
      <c r="H13" s="98">
        <v>2.5000000000000001E-2</v>
      </c>
      <c r="I13" s="97">
        <f t="shared" si="0"/>
        <v>-0.95609756097560983</v>
      </c>
      <c r="J13" s="96">
        <f>F13*(1-(I13*C$3%))</f>
        <v>102.86829268292684</v>
      </c>
      <c r="K13" s="99">
        <v>0.05</v>
      </c>
      <c r="L13" s="100">
        <f t="shared" ref="L13" si="2">-(F13-J13)/F13</f>
        <v>2.8682926829268353E-2</v>
      </c>
    </row>
    <row r="14" spans="1:12">
      <c r="A14" s="10"/>
      <c r="F14" s="28"/>
      <c r="G14" s="20"/>
      <c r="H14" s="20"/>
      <c r="I14" s="20"/>
      <c r="J14" s="28"/>
      <c r="K14" s="64"/>
      <c r="L14" s="50"/>
    </row>
    <row r="15" spans="1:12">
      <c r="A15" s="94" t="s">
        <v>34</v>
      </c>
      <c r="B15" s="95"/>
      <c r="C15" s="95"/>
      <c r="D15" s="95"/>
      <c r="E15" s="95"/>
      <c r="F15" s="96">
        <v>100</v>
      </c>
      <c r="G15" s="97">
        <v>7.77</v>
      </c>
      <c r="H15" s="98">
        <v>2.5000000000000001E-2</v>
      </c>
      <c r="I15" s="97">
        <f t="shared" si="0"/>
        <v>7.5804878048780493</v>
      </c>
      <c r="J15" s="96">
        <f>F15*(1-(I15*C$3%))</f>
        <v>77.25853658536586</v>
      </c>
      <c r="K15" s="99">
        <v>0.04</v>
      </c>
      <c r="L15" s="100">
        <f t="shared" ref="L15" si="3">-(F15-J15)/F15</f>
        <v>-0.22741463414634139</v>
      </c>
    </row>
    <row r="16" spans="1:12">
      <c r="F16" s="28"/>
      <c r="H16" s="20"/>
      <c r="I16" s="20"/>
      <c r="J16" s="28"/>
      <c r="K16" s="64"/>
      <c r="L16" s="50"/>
    </row>
    <row r="17" spans="1:12">
      <c r="A17" s="101" t="s">
        <v>58</v>
      </c>
      <c r="B17" s="101"/>
      <c r="C17" s="101"/>
      <c r="D17" s="101"/>
      <c r="E17" s="101"/>
      <c r="F17" s="102">
        <v>100</v>
      </c>
      <c r="G17" s="103">
        <v>-4.5</v>
      </c>
      <c r="H17" s="104">
        <v>2.5000000000000001E-2</v>
      </c>
      <c r="I17" s="103">
        <f>G17/(1+H17)</f>
        <v>-4.3902439024390247</v>
      </c>
      <c r="J17" s="102">
        <f>F17*(1-(I17*C$3%))</f>
        <v>113.17073170731709</v>
      </c>
      <c r="K17" s="105">
        <v>0.03</v>
      </c>
      <c r="L17" s="106">
        <f t="shared" ref="L17" si="4">-(F17-J17)/F17</f>
        <v>0.13170731707317088</v>
      </c>
    </row>
    <row r="18" spans="1:12">
      <c r="F18" s="28"/>
      <c r="H18" s="20"/>
      <c r="I18" s="20"/>
      <c r="J18" s="28"/>
      <c r="K18" s="64"/>
      <c r="L18" s="50"/>
    </row>
    <row r="19" spans="1:12">
      <c r="A19" s="107" t="s">
        <v>88</v>
      </c>
      <c r="B19" s="101"/>
      <c r="C19" s="101"/>
      <c r="D19" s="101"/>
      <c r="E19" s="101"/>
      <c r="F19" s="102">
        <v>100</v>
      </c>
      <c r="G19" s="103">
        <v>4.6500000000000004</v>
      </c>
      <c r="H19" s="104">
        <v>2.5000000000000001E-2</v>
      </c>
      <c r="I19" s="103">
        <f t="shared" si="0"/>
        <v>4.536585365853659</v>
      </c>
      <c r="J19" s="102">
        <f>F19*(1-(I19*C$3%))</f>
        <v>86.390243902439025</v>
      </c>
      <c r="K19" s="105">
        <v>0.05</v>
      </c>
      <c r="L19" s="106">
        <f>-(F19-J19)/F19+(0.02*C4)</f>
        <v>-0.21609756097560978</v>
      </c>
    </row>
    <row r="20" spans="1:12">
      <c r="A20" s="11"/>
      <c r="B20" s="49"/>
      <c r="C20" s="49"/>
      <c r="D20" s="49"/>
      <c r="E20" s="49"/>
      <c r="F20" s="49"/>
      <c r="G20" s="49"/>
      <c r="H20" s="49"/>
      <c r="I20" s="49"/>
      <c r="J20" s="49"/>
      <c r="K20" s="49"/>
      <c r="L20" s="51"/>
    </row>
    <row r="21" spans="1:12" ht="25" customHeight="1">
      <c r="J21" s="55" t="s">
        <v>66</v>
      </c>
      <c r="K21" s="56">
        <f>SUM(K9:K19)</f>
        <v>0.44500000000000001</v>
      </c>
      <c r="L21" s="56">
        <f>L9*K9+L11*K11+L13*K13+L15*K15+L17*K17+L19*K19</f>
        <v>-4.8496585365853662E-2</v>
      </c>
    </row>
    <row r="22" spans="1:12">
      <c r="J22" s="37"/>
      <c r="K22" s="48"/>
      <c r="L22" s="57"/>
    </row>
    <row r="23" spans="1:12" ht="16" customHeight="1">
      <c r="J23" s="68" t="s">
        <v>71</v>
      </c>
      <c r="K23" s="50"/>
      <c r="L23" s="59" t="s">
        <v>70</v>
      </c>
    </row>
    <row r="24" spans="1:12" ht="16" customHeight="1">
      <c r="J24" s="10"/>
      <c r="K24" s="50"/>
      <c r="L24" s="58"/>
    </row>
    <row r="25" spans="1:12" ht="16" customHeight="1">
      <c r="J25" s="10" t="s">
        <v>0</v>
      </c>
      <c r="K25" s="65">
        <v>0.35</v>
      </c>
      <c r="L25" s="63">
        <f>C4*0.078-(C3*0.06)</f>
        <v>-0.49199999999999999</v>
      </c>
    </row>
    <row r="26" spans="1:12" ht="16" customHeight="1">
      <c r="J26" s="10"/>
      <c r="K26" s="65"/>
      <c r="L26" s="63"/>
    </row>
    <row r="27" spans="1:12" ht="15" customHeight="1">
      <c r="J27" s="10" t="s">
        <v>68</v>
      </c>
      <c r="K27" s="65">
        <v>0.05</v>
      </c>
      <c r="L27" s="63">
        <f>C4*0.038-(C3*0.03)</f>
        <v>-0.24199999999999999</v>
      </c>
    </row>
    <row r="28" spans="1:12" ht="15" customHeight="1">
      <c r="J28" s="10"/>
      <c r="K28" s="65"/>
      <c r="L28" s="58"/>
    </row>
    <row r="29" spans="1:12" ht="15" customHeight="1">
      <c r="J29" s="10" t="s">
        <v>69</v>
      </c>
      <c r="K29" s="65">
        <v>0.15</v>
      </c>
      <c r="L29" s="62">
        <f>C4*0.004-(C3*0.001)</f>
        <v>-1.9E-2</v>
      </c>
    </row>
    <row r="30" spans="1:12" ht="15" customHeight="1" thickBot="1">
      <c r="J30" s="11"/>
      <c r="K30" s="51"/>
      <c r="L30" s="58"/>
    </row>
    <row r="31" spans="1:12" ht="27" customHeight="1" thickBot="1">
      <c r="A31" s="178"/>
      <c r="J31" s="52" t="s">
        <v>66</v>
      </c>
      <c r="K31" s="53">
        <f>SUM(K25:K29)</f>
        <v>0.54999999999999993</v>
      </c>
      <c r="L31" s="60">
        <f>L25*K25+L27*K27+L29*K29</f>
        <v>-0.18714999999999998</v>
      </c>
    </row>
    <row r="32" spans="1:12" ht="15" customHeight="1" thickBot="1"/>
    <row r="33" spans="1:12" ht="25" customHeight="1" thickBot="1">
      <c r="J33" s="69" t="s">
        <v>72</v>
      </c>
      <c r="K33" s="70">
        <f>K31+K21</f>
        <v>0.99499999999999988</v>
      </c>
      <c r="L33" s="71">
        <f>L31*K31+L21*K21</f>
        <v>-0.12451348048780486</v>
      </c>
    </row>
    <row r="34" spans="1:12" ht="25" customHeight="1">
      <c r="J34" s="66"/>
      <c r="K34" s="67"/>
      <c r="L34" s="67"/>
    </row>
    <row r="35" spans="1:12" ht="15" customHeight="1"/>
    <row r="36" spans="1:12" ht="15" customHeight="1" thickBot="1"/>
    <row r="37" spans="1:12" ht="24">
      <c r="A37" s="24" t="s">
        <v>73</v>
      </c>
      <c r="F37" s="26" t="s">
        <v>39</v>
      </c>
      <c r="G37" s="26" t="s">
        <v>35</v>
      </c>
      <c r="H37" s="26" t="s">
        <v>40</v>
      </c>
      <c r="I37" s="26" t="s">
        <v>38</v>
      </c>
      <c r="J37" s="26" t="s">
        <v>41</v>
      </c>
      <c r="K37" s="26" t="s">
        <v>65</v>
      </c>
      <c r="L37" s="26" t="s">
        <v>67</v>
      </c>
    </row>
    <row r="38" spans="1:12">
      <c r="A38" s="37"/>
      <c r="B38" s="47"/>
      <c r="C38" s="47"/>
      <c r="D38" s="47"/>
      <c r="E38" s="47"/>
      <c r="F38" s="47"/>
      <c r="G38" s="47"/>
      <c r="H38" s="47"/>
      <c r="I38" s="47"/>
      <c r="J38" s="47"/>
      <c r="K38" s="47"/>
      <c r="L38" s="48"/>
    </row>
    <row r="39" spans="1:12">
      <c r="A39" s="10" t="s">
        <v>7</v>
      </c>
      <c r="F39" s="28">
        <v>100</v>
      </c>
      <c r="G39" s="20">
        <v>8.1</v>
      </c>
      <c r="H39" s="21">
        <v>2.5000000000000001E-2</v>
      </c>
      <c r="I39" s="20">
        <f>G39/(1+H39)</f>
        <v>7.9024390243902438</v>
      </c>
      <c r="J39" s="28">
        <f>F39*(1-(I39*C$3%))</f>
        <v>76.292682926829272</v>
      </c>
      <c r="K39" s="64">
        <v>0.1</v>
      </c>
      <c r="L39" s="54">
        <f>-(F39-J39)/F39</f>
        <v>-0.23707317073170728</v>
      </c>
    </row>
    <row r="40" spans="1:12">
      <c r="A40" s="10"/>
      <c r="F40" s="28"/>
      <c r="G40" s="20"/>
      <c r="H40" s="20"/>
      <c r="I40" s="20"/>
      <c r="J40" s="28"/>
      <c r="K40" s="64"/>
      <c r="L40" s="50"/>
    </row>
    <row r="41" spans="1:12">
      <c r="A41" s="10" t="s">
        <v>11</v>
      </c>
      <c r="F41" s="28">
        <v>100</v>
      </c>
      <c r="G41" s="20">
        <v>0.99</v>
      </c>
      <c r="H41" s="21">
        <v>2.5000000000000001E-2</v>
      </c>
      <c r="I41" s="20">
        <f t="shared" ref="I41" si="5">G41/(1+H41)</f>
        <v>0.96585365853658545</v>
      </c>
      <c r="J41" s="28">
        <f>F41*(1-(I41*C$3%))</f>
        <v>97.102439024390236</v>
      </c>
      <c r="K41" s="64">
        <v>0.15</v>
      </c>
      <c r="L41" s="54">
        <f t="shared" ref="L41" si="6">-(F41-J41)/F41</f>
        <v>-2.8975609756097639E-2</v>
      </c>
    </row>
    <row r="42" spans="1:12">
      <c r="A42" s="10"/>
      <c r="F42" s="28"/>
      <c r="G42" s="20"/>
      <c r="H42" s="20"/>
      <c r="I42" s="20"/>
      <c r="J42" s="28"/>
      <c r="K42" s="64"/>
      <c r="L42" s="50"/>
    </row>
    <row r="43" spans="1:12">
      <c r="A43" s="10" t="s">
        <v>77</v>
      </c>
      <c r="F43" s="28">
        <v>100</v>
      </c>
      <c r="G43" s="20">
        <v>-0.98</v>
      </c>
      <c r="H43" s="21">
        <v>2.5000000000000001E-2</v>
      </c>
      <c r="I43" s="20">
        <f t="shared" ref="I43" si="7">G43/(1+H43)</f>
        <v>-0.95609756097560983</v>
      </c>
      <c r="J43" s="28">
        <f>F43*(1-(I43*C$3%))</f>
        <v>102.86829268292684</v>
      </c>
      <c r="K43" s="64">
        <v>0.05</v>
      </c>
      <c r="L43" s="54">
        <f t="shared" ref="L43" si="8">-(F43-J43)/F43</f>
        <v>2.8682926829268353E-2</v>
      </c>
    </row>
    <row r="44" spans="1:12">
      <c r="A44" s="10"/>
      <c r="F44" s="28"/>
      <c r="G44" s="20"/>
      <c r="H44" s="20"/>
      <c r="I44" s="20"/>
      <c r="J44" s="28"/>
      <c r="K44" s="64"/>
      <c r="L44" s="50"/>
    </row>
    <row r="45" spans="1:12">
      <c r="A45" s="10" t="s">
        <v>34</v>
      </c>
      <c r="F45" s="28">
        <v>100</v>
      </c>
      <c r="G45" s="20">
        <v>7.77</v>
      </c>
      <c r="H45" s="21">
        <v>2.5000000000000001E-2</v>
      </c>
      <c r="I45" s="20">
        <f t="shared" ref="I45" si="9">G45/(1+H45)</f>
        <v>7.5804878048780493</v>
      </c>
      <c r="J45" s="28">
        <f>F45*(1-(I45*C$3%))</f>
        <v>77.25853658536586</v>
      </c>
      <c r="K45" s="64">
        <v>0.03</v>
      </c>
      <c r="L45" s="54">
        <f t="shared" ref="L45" si="10">-(F45-J45)/F45</f>
        <v>-0.22741463414634139</v>
      </c>
    </row>
    <row r="46" spans="1:12">
      <c r="A46" s="10"/>
      <c r="F46" s="28"/>
      <c r="H46" s="20"/>
      <c r="I46" s="20"/>
      <c r="J46" s="28"/>
      <c r="K46" s="64"/>
      <c r="L46" s="50"/>
    </row>
    <row r="47" spans="1:12">
      <c r="A47" s="15" t="s">
        <v>58</v>
      </c>
      <c r="F47" s="28">
        <v>100</v>
      </c>
      <c r="G47" s="20">
        <v>-4.5</v>
      </c>
      <c r="H47" s="21">
        <v>2.5000000000000001E-2</v>
      </c>
      <c r="I47" s="20">
        <f>G47/(1+H47)</f>
        <v>-4.3902439024390247</v>
      </c>
      <c r="J47" s="28">
        <f>F47*(1-(I47*C$3%))</f>
        <v>113.17073170731709</v>
      </c>
      <c r="K47" s="64">
        <v>0.02</v>
      </c>
      <c r="L47" s="54">
        <f t="shared" ref="L47" si="11">-(F47-J47)/F47</f>
        <v>0.13170731707317088</v>
      </c>
    </row>
    <row r="48" spans="1:12">
      <c r="A48" s="10"/>
      <c r="F48" s="28"/>
      <c r="H48" s="20"/>
      <c r="I48" s="20"/>
      <c r="J48" s="28"/>
      <c r="K48" s="64"/>
      <c r="L48" s="50"/>
    </row>
    <row r="49" spans="1:12">
      <c r="A49" s="10" t="s">
        <v>36</v>
      </c>
      <c r="F49" s="28">
        <v>100</v>
      </c>
      <c r="G49" s="20">
        <v>2.88</v>
      </c>
      <c r="H49" s="21">
        <v>2.5000000000000001E-2</v>
      </c>
      <c r="I49" s="20">
        <f t="shared" ref="I49" si="12">G49/(1+H49)</f>
        <v>2.8097560975609759</v>
      </c>
      <c r="J49" s="28">
        <f>F49*(1-(I49*C$3%))</f>
        <v>91.57073170731708</v>
      </c>
      <c r="K49" s="64">
        <v>0.05</v>
      </c>
      <c r="L49" s="54">
        <f>-(F49-J49)/F49+(0.05*C4)</f>
        <v>-0.28429268292682919</v>
      </c>
    </row>
    <row r="50" spans="1:12">
      <c r="A50" s="11"/>
      <c r="B50" s="49"/>
      <c r="C50" s="49"/>
      <c r="D50" s="49"/>
      <c r="E50" s="49"/>
      <c r="F50" s="49"/>
      <c r="G50" s="49"/>
      <c r="H50" s="49"/>
      <c r="I50" s="49"/>
      <c r="J50" s="49"/>
      <c r="K50" s="49"/>
      <c r="L50" s="51"/>
    </row>
    <row r="51" spans="1:12">
      <c r="J51" s="55" t="s">
        <v>66</v>
      </c>
      <c r="K51" s="73">
        <f>SUM(K39:K49)</f>
        <v>0.39999999999999997</v>
      </c>
      <c r="L51" s="56">
        <f>L39*K39+L41*K41+L43*K43+L45*K45+L47*K47+L49*K49</f>
        <v>-4.5022439024390237E-2</v>
      </c>
    </row>
    <row r="52" spans="1:12">
      <c r="J52" s="37"/>
      <c r="K52" s="48"/>
      <c r="L52" s="57"/>
    </row>
    <row r="53" spans="1:12">
      <c r="J53" s="10" t="s">
        <v>71</v>
      </c>
      <c r="K53" s="50"/>
      <c r="L53" s="59" t="s">
        <v>70</v>
      </c>
    </row>
    <row r="54" spans="1:12">
      <c r="J54" s="10"/>
      <c r="K54" s="50"/>
      <c r="L54" s="58"/>
    </row>
    <row r="55" spans="1:12">
      <c r="J55" s="10" t="s">
        <v>0</v>
      </c>
      <c r="K55" s="65">
        <v>0.4</v>
      </c>
      <c r="L55" s="63">
        <f>C4*0.078-(C3*0.06)</f>
        <v>-0.49199999999999999</v>
      </c>
    </row>
    <row r="56" spans="1:12">
      <c r="J56" s="10"/>
      <c r="K56" s="65"/>
      <c r="L56" s="63"/>
    </row>
    <row r="57" spans="1:12">
      <c r="J57" s="10" t="s">
        <v>68</v>
      </c>
      <c r="K57" s="65">
        <v>0.05</v>
      </c>
      <c r="L57" s="63">
        <f>C4*0.038-(C3*0.03)</f>
        <v>-0.24199999999999999</v>
      </c>
    </row>
    <row r="58" spans="1:12">
      <c r="J58" s="10"/>
      <c r="K58" s="65"/>
      <c r="L58" s="58"/>
    </row>
    <row r="59" spans="1:12">
      <c r="J59" s="10" t="s">
        <v>69</v>
      </c>
      <c r="K59" s="65">
        <v>0.15</v>
      </c>
      <c r="L59" s="62">
        <f>C4*0.004-(C3*0.001)</f>
        <v>-1.9E-2</v>
      </c>
    </row>
    <row r="60" spans="1:12" ht="17" thickBot="1">
      <c r="J60" s="11"/>
      <c r="K60" s="51"/>
      <c r="L60" s="58"/>
    </row>
    <row r="61" spans="1:12" ht="17" thickBot="1">
      <c r="J61" s="52" t="s">
        <v>66</v>
      </c>
      <c r="K61" s="74">
        <f>SUM(K55:K59)</f>
        <v>0.6</v>
      </c>
      <c r="L61" s="60">
        <f>L55*K55+L57*K57+L59*K59</f>
        <v>-0.21174999999999999</v>
      </c>
    </row>
    <row r="62" spans="1:12" ht="17" thickBot="1"/>
    <row r="63" spans="1:12" ht="27" customHeight="1" thickBot="1">
      <c r="J63" s="69" t="s">
        <v>72</v>
      </c>
      <c r="K63" s="70">
        <f>K61+K51</f>
        <v>1</v>
      </c>
      <c r="L63" s="71">
        <f>L61*K61+L51*K51</f>
        <v>-0.14505897560975609</v>
      </c>
    </row>
    <row r="67" spans="1:12" ht="17" thickBot="1"/>
    <row r="68" spans="1:12" ht="24">
      <c r="A68" s="24" t="s">
        <v>76</v>
      </c>
      <c r="F68" s="26" t="s">
        <v>39</v>
      </c>
      <c r="G68" s="26" t="s">
        <v>35</v>
      </c>
      <c r="H68" s="26" t="s">
        <v>40</v>
      </c>
      <c r="I68" s="26" t="s">
        <v>38</v>
      </c>
      <c r="J68" s="26" t="s">
        <v>41</v>
      </c>
      <c r="K68" s="26" t="s">
        <v>65</v>
      </c>
      <c r="L68" s="26" t="s">
        <v>67</v>
      </c>
    </row>
    <row r="69" spans="1:12">
      <c r="A69" s="37"/>
      <c r="B69" s="47"/>
      <c r="C69" s="47"/>
      <c r="D69" s="47"/>
      <c r="E69" s="47"/>
      <c r="F69" s="47"/>
      <c r="G69" s="47"/>
      <c r="H69" s="47"/>
      <c r="I69" s="47"/>
      <c r="J69" s="47"/>
      <c r="K69" s="47"/>
      <c r="L69" s="48"/>
    </row>
    <row r="70" spans="1:12">
      <c r="A70" s="10" t="s">
        <v>7</v>
      </c>
      <c r="F70" s="28">
        <v>100</v>
      </c>
      <c r="G70" s="20">
        <v>8.1</v>
      </c>
      <c r="H70" s="21">
        <v>2.5000000000000001E-2</v>
      </c>
      <c r="I70" s="20">
        <f>G70/(1+H70)</f>
        <v>7.9024390243902438</v>
      </c>
      <c r="J70" s="28">
        <f>F70*(1-(I70*C$3%))</f>
        <v>76.292682926829272</v>
      </c>
      <c r="K70" s="64">
        <v>0.1</v>
      </c>
      <c r="L70" s="54">
        <f>-(F70-J70)/F70</f>
        <v>-0.23707317073170728</v>
      </c>
    </row>
    <row r="71" spans="1:12">
      <c r="A71" s="10"/>
      <c r="F71" s="28"/>
      <c r="G71" s="20"/>
      <c r="H71" s="20"/>
      <c r="I71" s="20"/>
      <c r="J71" s="28"/>
      <c r="K71" s="64"/>
      <c r="L71" s="50"/>
    </row>
    <row r="72" spans="1:12">
      <c r="A72" s="10" t="s">
        <v>11</v>
      </c>
      <c r="F72" s="28">
        <v>100</v>
      </c>
      <c r="G72" s="20">
        <v>0.99</v>
      </c>
      <c r="H72" s="21">
        <v>2.5000000000000001E-2</v>
      </c>
      <c r="I72" s="20">
        <f t="shared" ref="I72" si="13">G72/(1+H72)</f>
        <v>0.96585365853658545</v>
      </c>
      <c r="J72" s="28">
        <f>F72*(1-(I72*C$3%))</f>
        <v>97.102439024390236</v>
      </c>
      <c r="K72" s="64">
        <v>0.1</v>
      </c>
      <c r="L72" s="54">
        <f t="shared" ref="L72" si="14">-(F72-J72)/F72</f>
        <v>-2.8975609756097639E-2</v>
      </c>
    </row>
    <row r="73" spans="1:12">
      <c r="A73" s="10"/>
      <c r="F73" s="28"/>
      <c r="G73" s="20"/>
      <c r="H73" s="20"/>
      <c r="I73" s="20"/>
      <c r="J73" s="28"/>
      <c r="K73" s="64"/>
      <c r="L73" s="50"/>
    </row>
    <row r="74" spans="1:12">
      <c r="A74" s="10" t="s">
        <v>77</v>
      </c>
      <c r="F74" s="28">
        <v>100</v>
      </c>
      <c r="G74" s="20">
        <v>-0.98</v>
      </c>
      <c r="H74" s="21">
        <v>2.5000000000000001E-2</v>
      </c>
      <c r="I74" s="20">
        <f t="shared" ref="I74" si="15">G74/(1+H74)</f>
        <v>-0.95609756097560983</v>
      </c>
      <c r="J74" s="28">
        <f>F74*(1-(I74*C$3%))</f>
        <v>102.86829268292684</v>
      </c>
      <c r="K74" s="64">
        <v>0.05</v>
      </c>
      <c r="L74" s="54">
        <f t="shared" ref="L74" si="16">-(F74-J74)/F74</f>
        <v>2.8682926829268353E-2</v>
      </c>
    </row>
    <row r="75" spans="1:12">
      <c r="A75" s="10"/>
      <c r="F75" s="28"/>
      <c r="G75" s="20"/>
      <c r="H75" s="20"/>
      <c r="I75" s="20"/>
      <c r="J75" s="28"/>
      <c r="K75" s="64"/>
      <c r="L75" s="50"/>
    </row>
    <row r="76" spans="1:12">
      <c r="A76" s="10" t="s">
        <v>34</v>
      </c>
      <c r="F76" s="28">
        <v>100</v>
      </c>
      <c r="G76" s="20">
        <v>7.77</v>
      </c>
      <c r="H76" s="21">
        <v>2.5000000000000001E-2</v>
      </c>
      <c r="I76" s="20">
        <f t="shared" ref="I76" si="17">G76/(1+H76)</f>
        <v>7.5804878048780493</v>
      </c>
      <c r="J76" s="28">
        <f>F76*(1-(I76*C$3%))</f>
        <v>77.25853658536586</v>
      </c>
      <c r="K76" s="64">
        <v>0.03</v>
      </c>
      <c r="L76" s="54">
        <f t="shared" ref="L76" si="18">-(F76-J76)/F76</f>
        <v>-0.22741463414634139</v>
      </c>
    </row>
    <row r="77" spans="1:12">
      <c r="A77" s="10"/>
      <c r="F77" s="28"/>
      <c r="H77" s="20"/>
      <c r="I77" s="20"/>
      <c r="J77" s="28"/>
      <c r="K77" s="64"/>
      <c r="L77" s="50"/>
    </row>
    <row r="78" spans="1:12">
      <c r="A78" s="15" t="s">
        <v>58</v>
      </c>
      <c r="F78" s="28">
        <v>100</v>
      </c>
      <c r="G78" s="20">
        <v>-4.5</v>
      </c>
      <c r="H78" s="21">
        <v>2.5000000000000001E-2</v>
      </c>
      <c r="I78" s="20">
        <f>G78/(1+H78)</f>
        <v>-4.3902439024390247</v>
      </c>
      <c r="J78" s="28">
        <f>F78*(1-(I78*C$3%))</f>
        <v>113.17073170731709</v>
      </c>
      <c r="K78" s="64">
        <v>0.02</v>
      </c>
      <c r="L78" s="54">
        <f t="shared" ref="L78" si="19">-(F78-J78)/F78</f>
        <v>0.13170731707317088</v>
      </c>
    </row>
    <row r="79" spans="1:12">
      <c r="A79" s="10"/>
      <c r="F79" s="28"/>
      <c r="H79" s="20"/>
      <c r="I79" s="20"/>
      <c r="J79" s="28"/>
      <c r="K79" s="64"/>
      <c r="L79" s="50"/>
    </row>
    <row r="80" spans="1:12">
      <c r="A80" s="10" t="s">
        <v>87</v>
      </c>
      <c r="F80" s="28">
        <v>100</v>
      </c>
      <c r="G80" s="20">
        <v>3.01</v>
      </c>
      <c r="H80" s="21">
        <v>2.5000000000000001E-2</v>
      </c>
      <c r="I80" s="20">
        <f t="shared" ref="I80" si="20">G80/(1+H80)</f>
        <v>2.9365853658536585</v>
      </c>
      <c r="J80" s="28">
        <f>F80*(1-(I80*C$3%))</f>
        <v>91.190243902439022</v>
      </c>
      <c r="K80" s="64">
        <v>0.03</v>
      </c>
      <c r="L80" s="54">
        <f>-(F80-J80)/F80+(0.07*C4)</f>
        <v>-0.36809756097560981</v>
      </c>
    </row>
    <row r="81" spans="1:12">
      <c r="A81" s="10"/>
      <c r="F81" s="28"/>
      <c r="G81" s="20"/>
      <c r="H81" s="21"/>
      <c r="I81" s="20"/>
      <c r="J81" s="28"/>
      <c r="K81" s="64"/>
      <c r="L81" s="54"/>
    </row>
    <row r="82" spans="1:12">
      <c r="A82" s="107" t="s">
        <v>89</v>
      </c>
      <c r="B82" s="101"/>
      <c r="C82" s="101"/>
      <c r="D82" s="101"/>
      <c r="E82" s="101"/>
      <c r="F82" s="102">
        <v>100</v>
      </c>
      <c r="G82" s="103">
        <v>7.47</v>
      </c>
      <c r="H82" s="104">
        <v>2.5000000000000001E-2</v>
      </c>
      <c r="I82" s="103">
        <f t="shared" ref="I82" si="21">G82/(1+H82)</f>
        <v>7.2878048780487807</v>
      </c>
      <c r="J82" s="102">
        <f>F82*(1-(I82*C$3%))</f>
        <v>78.136585365853662</v>
      </c>
      <c r="K82" s="105">
        <v>0.02</v>
      </c>
      <c r="L82" s="106">
        <f>-(F82-J82)/F80+(0.07*C4)</f>
        <v>-0.49863414634146341</v>
      </c>
    </row>
    <row r="83" spans="1:12">
      <c r="A83" s="11"/>
      <c r="B83" s="49"/>
      <c r="C83" s="49"/>
      <c r="D83" s="49"/>
      <c r="E83" s="49"/>
      <c r="F83" s="49"/>
      <c r="G83" s="49"/>
      <c r="H83" s="49"/>
      <c r="I83" s="49"/>
      <c r="J83" s="49"/>
      <c r="K83" s="49"/>
      <c r="L83" s="51"/>
    </row>
    <row r="84" spans="1:12">
      <c r="J84" s="55" t="s">
        <v>66</v>
      </c>
      <c r="K84" s="73">
        <f>SUM(K70:K82)</f>
        <v>0.35000000000000009</v>
      </c>
      <c r="L84" s="56">
        <f>L70*K70+L72*K72+L74*K74+L76*K76+L78*K78+L80*K80</f>
        <v>-4.0401951219512192E-2</v>
      </c>
    </row>
    <row r="85" spans="1:12">
      <c r="J85" s="37"/>
      <c r="K85" s="48"/>
      <c r="L85" s="57"/>
    </row>
    <row r="86" spans="1:12">
      <c r="J86" s="10" t="s">
        <v>71</v>
      </c>
      <c r="K86" s="50"/>
      <c r="L86" s="59" t="s">
        <v>70</v>
      </c>
    </row>
    <row r="87" spans="1:12">
      <c r="J87" s="10"/>
      <c r="K87" s="50"/>
      <c r="L87" s="58"/>
    </row>
    <row r="88" spans="1:12">
      <c r="J88" s="10" t="s">
        <v>0</v>
      </c>
      <c r="K88" s="65">
        <v>0.45</v>
      </c>
      <c r="L88" s="63">
        <f>C4*0.078-(C3*0.06)</f>
        <v>-0.49199999999999999</v>
      </c>
    </row>
    <row r="89" spans="1:12">
      <c r="J89" s="10"/>
      <c r="K89" s="65"/>
      <c r="L89" s="63"/>
    </row>
    <row r="90" spans="1:12">
      <c r="J90" s="10" t="s">
        <v>68</v>
      </c>
      <c r="K90" s="65">
        <v>0.05</v>
      </c>
      <c r="L90" s="63">
        <f>C4*0.038-(C3*0.03)</f>
        <v>-0.24199999999999999</v>
      </c>
    </row>
    <row r="91" spans="1:12">
      <c r="J91" s="10"/>
      <c r="K91" s="65"/>
      <c r="L91" s="58"/>
    </row>
    <row r="92" spans="1:12">
      <c r="J92" s="10" t="s">
        <v>69</v>
      </c>
      <c r="K92" s="65">
        <v>0.15</v>
      </c>
      <c r="L92" s="62">
        <f>C4*0.004-(C3*0.001)</f>
        <v>-1.9E-2</v>
      </c>
    </row>
    <row r="93" spans="1:12" ht="17" thickBot="1">
      <c r="J93" s="11"/>
      <c r="K93" s="51"/>
      <c r="L93" s="58"/>
    </row>
    <row r="94" spans="1:12" ht="17" thickBot="1">
      <c r="J94" s="52" t="s">
        <v>66</v>
      </c>
      <c r="K94" s="53">
        <f>SUM(K88:K92)</f>
        <v>0.65</v>
      </c>
      <c r="L94" s="60">
        <f>L88*K88+L90*K90+L92*K92</f>
        <v>-0.23635</v>
      </c>
    </row>
    <row r="95" spans="1:12" ht="17" thickBot="1"/>
    <row r="96" spans="1:12" ht="26" customHeight="1" thickBot="1">
      <c r="J96" s="69" t="s">
        <v>72</v>
      </c>
      <c r="K96" s="72">
        <f>K94+K84</f>
        <v>1</v>
      </c>
      <c r="L96" s="71">
        <f>L94*K94+L84*K84</f>
        <v>-0.16776818292682927</v>
      </c>
    </row>
  </sheetData>
  <mergeCells count="2">
    <mergeCell ref="A3:B3"/>
    <mergeCell ref="A4:B4"/>
  </mergeCells>
  <conditionalFormatting sqref="C3">
    <cfRule type="cellIs" dxfId="2" priority="3" operator="lessThan">
      <formula>0</formula>
    </cfRule>
    <cfRule type="cellIs" dxfId="1" priority="4" operator="lessThan">
      <formula>"&gt;0"</formula>
    </cfRule>
  </conditionalFormatting>
  <conditionalFormatting sqref="C4">
    <cfRule type="cellIs" dxfId="0" priority="1" operator="lessThan">
      <formula>0</formula>
    </cfRule>
  </conditionalFormatting>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499C1-C2CA-3543-95E4-B5C1F285D6C7}">
  <dimension ref="A1"/>
  <sheetViews>
    <sheetView workbookViewId="0">
      <selection activeCell="R20" sqref="R20"/>
    </sheetView>
  </sheetViews>
  <sheetFormatPr baseColWidth="10" defaultRowHeight="16"/>
  <cols>
    <col min="1" max="16384" width="10.83203125" style="3"/>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5</vt:i4>
      </vt:variant>
    </vt:vector>
  </HeadingPairs>
  <TitlesOfParts>
    <vt:vector size="5" baseType="lpstr">
      <vt:lpstr>PORTFOLIO COMPOSITION</vt:lpstr>
      <vt:lpstr>BONDS</vt:lpstr>
      <vt:lpstr>RISCHIO TASSO</vt:lpstr>
      <vt:lpstr>ESEMPIO PORTFOLIO</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2021-09-07T12:03:10Z</dcterms:created>
  <dcterms:modified xsi:type="dcterms:W3CDTF">2023-02-06T16:45:01Z</dcterms:modified>
</cp:coreProperties>
</file>